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2" firstSheet="1" activeTab="1"/>
  </bookViews>
  <sheets>
    <sheet name="##BASEINFO" sheetId="1" state="hidden" r:id="rId2"/>
    <sheet name="IB" sheetId="2" r:id="rId3"/>
    <sheet name="ML" sheetId="3" r:id="rId4"/>
    <sheet name="sheet1" sheetId="4" r:id="rId5"/>
    <sheet name="L01" sheetId="5" r:id="rId6"/>
    <sheet name="L02" sheetId="6" r:id="rId7"/>
    <sheet name="L03" sheetId="7" r:id="rId8"/>
    <sheet name="L04" sheetId="8" r:id="rId9"/>
    <sheet name="L05" sheetId="9" r:id="rId10"/>
    <sheet name="L06" sheetId="10" r:id="rId11"/>
    <sheet name="L07" sheetId="11" r:id="rId12"/>
    <sheet name="sheet2" sheetId="12" r:id="rId13"/>
    <sheet name="L08" sheetId="13" r:id="rId14"/>
    <sheet name="L09" sheetId="14" r:id="rId15"/>
    <sheet name="L10" sheetId="15" r:id="rId16"/>
    <sheet name="L11" sheetId="16" r:id="rId17"/>
    <sheet name="L12" sheetId="17" r:id="rId18"/>
    <sheet name="L13" sheetId="18" r:id="rId19"/>
    <sheet name="sheet3" sheetId="19" r:id="rId20"/>
    <sheet name="L14" sheetId="20" r:id="rId21"/>
    <sheet name="L15" sheetId="21" r:id="rId22"/>
    <sheet name="sheet4" sheetId="22" r:id="rId23"/>
    <sheet name="L16" sheetId="23" r:id="rId24"/>
    <sheet name="L17" sheetId="24" r:id="rId25"/>
    <sheet name="L18" sheetId="25" r:id="rId26"/>
    <sheet name="sheet5" sheetId="26" r:id="rId27"/>
    <sheet name="L19" sheetId="27" r:id="rId28"/>
    <sheet name="L20" sheetId="28" r:id="rId29"/>
    <sheet name="L21" sheetId="29" r:id="rId30"/>
    <sheet name="L22" sheetId="30" r:id="rId31"/>
  </sheets>
  <definedNames>
    <definedName name="_xlnm._FilterDatabase" localSheetId="5">L02!$A$4:$C$1332</definedName>
  </definedNames>
  <calcPr calcId="0"/>
</workbook>
</file>

<file path=xl/sharedStrings.xml><?xml version="1.0" encoding="utf-8"?>
<sst xmlns="http://schemas.openxmlformats.org/spreadsheetml/2006/main" count="4119" uniqueCount="2985">
  <si>
    <t>001</t>
  </si>
  <si>
    <t>IB</t>
  </si>
  <si>
    <t>信息表</t>
  </si>
  <si>
    <t>期间名称</t>
  </si>
  <si>
    <t>2024年</t>
  </si>
  <si>
    <t>002</t>
  </si>
  <si>
    <t>ML</t>
  </si>
  <si>
    <t>录入表目录</t>
  </si>
  <si>
    <t>单位体系编码</t>
  </si>
  <si>
    <t>ZJS001DW</t>
  </si>
  <si>
    <t>003</t>
  </si>
  <si>
    <t>sheet1</t>
  </si>
  <si>
    <t>第一部分：一般公共预算</t>
  </si>
  <si>
    <t>单位编码</t>
  </si>
  <si>
    <t>00902290139006</t>
  </si>
  <si>
    <t>004</t>
  </si>
  <si>
    <t>L01</t>
  </si>
  <si>
    <t>一般公共预算收入决算录入表</t>
  </si>
  <si>
    <t>上级单位编码</t>
  </si>
  <si>
    <t>00902290139</t>
  </si>
  <si>
    <t>005</t>
  </si>
  <si>
    <t>L02</t>
  </si>
  <si>
    <t>一般公共预算支出决算功能分类录入表</t>
  </si>
  <si>
    <t>单位级次</t>
  </si>
  <si>
    <t>6</t>
  </si>
  <si>
    <t>010</t>
  </si>
  <si>
    <t>L03</t>
  </si>
  <si>
    <t>一般公共预算(基本)支出预算经济分类录入表</t>
  </si>
  <si>
    <t>单位全称</t>
  </si>
  <si>
    <t>芷江侗族自治县</t>
  </si>
  <si>
    <t>013</t>
  </si>
  <si>
    <t>L04</t>
  </si>
  <si>
    <t>一般公共预算(基本)支出决算经济分类录入表</t>
  </si>
  <si>
    <t>单位简称</t>
  </si>
  <si>
    <t>006</t>
  </si>
  <si>
    <t>L05</t>
  </si>
  <si>
    <t>一般公共预算转移性收支决算录入表</t>
  </si>
  <si>
    <t>创建单位的级次</t>
  </si>
  <si>
    <t>null</t>
  </si>
  <si>
    <t>007</t>
  </si>
  <si>
    <t>L06</t>
  </si>
  <si>
    <t>一般公共预算收入预算变动情况录入表</t>
  </si>
  <si>
    <t>助记符 拼音首字母</t>
  </si>
  <si>
    <t>431228000KCAAAAAAAAAAAAAAAAAA001</t>
  </si>
  <si>
    <t>008</t>
  </si>
  <si>
    <t>L07</t>
  </si>
  <si>
    <t>一般公共预算支出预算变动及结余、结转情况录入表</t>
  </si>
  <si>
    <t>行政区划代码</t>
  </si>
  <si>
    <t/>
  </si>
  <si>
    <t>009</t>
  </si>
  <si>
    <t>sheet2</t>
  </si>
  <si>
    <t>第二部分：政府性基金预算</t>
  </si>
  <si>
    <t>431228000</t>
  </si>
  <si>
    <t>011</t>
  </si>
  <si>
    <t>L08</t>
  </si>
  <si>
    <t>政府性基金预算收入决算录入表</t>
  </si>
  <si>
    <t xml:space="preserve">行政区划类型 </t>
  </si>
  <si>
    <t>012</t>
  </si>
  <si>
    <t>L09</t>
  </si>
  <si>
    <t>政府性基金预算支出决算功能分类录入表</t>
  </si>
  <si>
    <t>财政区划代码</t>
  </si>
  <si>
    <t>0010</t>
  </si>
  <si>
    <t>L10</t>
  </si>
  <si>
    <t>政府性基金预算收支及结余情况录入表</t>
  </si>
  <si>
    <t xml:space="preserve">财政区划类型 </t>
  </si>
  <si>
    <t>0011</t>
  </si>
  <si>
    <t>L11</t>
  </si>
  <si>
    <t>政府性基金预算转移性收支决算录入表</t>
  </si>
  <si>
    <t>单位年度</t>
  </si>
  <si>
    <t>2024</t>
  </si>
  <si>
    <t>0012</t>
  </si>
  <si>
    <t>L12</t>
  </si>
  <si>
    <t>政府性基金预算收入预算变动情况录入表</t>
  </si>
  <si>
    <t>期间代码</t>
  </si>
  <si>
    <t>2024N</t>
  </si>
  <si>
    <t>0013</t>
  </si>
  <si>
    <t>L13</t>
  </si>
  <si>
    <t>政府性基金预算支出预算变动情况录入表</t>
  </si>
  <si>
    <t>舍位状态</t>
  </si>
  <si>
    <t>0</t>
  </si>
  <si>
    <t>0014</t>
  </si>
  <si>
    <t>sheet3</t>
  </si>
  <si>
    <t>第三部分：国有资本经营预算</t>
  </si>
  <si>
    <t>数值单位</t>
  </si>
  <si>
    <t>万元</t>
  </si>
  <si>
    <t>0015</t>
  </si>
  <si>
    <t>L14</t>
  </si>
  <si>
    <t>国有资本经营预算收支决算录入表</t>
  </si>
  <si>
    <t>0016</t>
  </si>
  <si>
    <t>L15</t>
  </si>
  <si>
    <t>国有资本经营预算转移性收支决算录入表</t>
  </si>
  <si>
    <t>0017</t>
  </si>
  <si>
    <t>sheet4</t>
  </si>
  <si>
    <t>第四部分:社会保险基金预算及政府债务情况</t>
  </si>
  <si>
    <t>0018</t>
  </si>
  <si>
    <t>L16</t>
  </si>
  <si>
    <t>社会保险基金预算收支及结余情况录入表</t>
  </si>
  <si>
    <t>0021</t>
  </si>
  <si>
    <t>L17</t>
  </si>
  <si>
    <t>地方政府债务余额情况录入表</t>
  </si>
  <si>
    <t>0022</t>
  </si>
  <si>
    <t>L18</t>
  </si>
  <si>
    <t>地方政府专项债务分项目余额情况录入表</t>
  </si>
  <si>
    <t>0025</t>
  </si>
  <si>
    <t>sheet5</t>
  </si>
  <si>
    <t>第五部分：补充资料</t>
  </si>
  <si>
    <t>0026</t>
  </si>
  <si>
    <t>L19</t>
  </si>
  <si>
    <t>乡镇一般公共预算收支决算录入表</t>
  </si>
  <si>
    <t>0027</t>
  </si>
  <si>
    <t>L20</t>
  </si>
  <si>
    <t>乡镇政府性基金预算收支决算录入表</t>
  </si>
  <si>
    <t>0028</t>
  </si>
  <si>
    <t>L21</t>
  </si>
  <si>
    <t>乡镇国有资本经营预算收支决算录入表</t>
  </si>
  <si>
    <t>0031</t>
  </si>
  <si>
    <t>L22</t>
  </si>
  <si>
    <t>相关指标录入表</t>
  </si>
  <si>
    <t xml:space="preserve">单位名称  </t>
  </si>
  <si>
    <t>湖南省怀化市芷江侗族自治县</t>
  </si>
  <si>
    <t xml:space="preserve">单位负责人  </t>
  </si>
  <si>
    <t>李莲英</t>
  </si>
  <si>
    <t xml:space="preserve">处（科、股）负责人  </t>
  </si>
  <si>
    <t>胡铁明</t>
  </si>
  <si>
    <t xml:space="preserve">经办人  </t>
  </si>
  <si>
    <t>补明萤</t>
  </si>
  <si>
    <t xml:space="preserve">联系电话  </t>
  </si>
  <si>
    <t>0745-6827706</t>
  </si>
  <si>
    <t xml:space="preserve">单位地址  </t>
  </si>
  <si>
    <t>芷江北正街24号</t>
  </si>
  <si>
    <t xml:space="preserve">单位邮编  </t>
  </si>
  <si>
    <t>419100</t>
  </si>
  <si>
    <t xml:space="preserve">单位级次  </t>
  </si>
  <si>
    <t>区县级</t>
  </si>
  <si>
    <t xml:space="preserve">所在地区类型  </t>
  </si>
  <si>
    <t>省</t>
  </si>
  <si>
    <t xml:space="preserve">地区属性  </t>
  </si>
  <si>
    <t>中部</t>
  </si>
  <si>
    <t xml:space="preserve">计划单列市属性  </t>
  </si>
  <si>
    <t>无</t>
  </si>
  <si>
    <t xml:space="preserve">自治州属性  </t>
  </si>
  <si>
    <t xml:space="preserve">区县类型  </t>
  </si>
  <si>
    <t>县(市)</t>
  </si>
  <si>
    <t xml:space="preserve">贫困县  </t>
  </si>
  <si>
    <t>已脱贫</t>
  </si>
  <si>
    <t xml:space="preserve">自治县  </t>
  </si>
  <si>
    <t>是</t>
  </si>
  <si>
    <t xml:space="preserve">省直管县  </t>
  </si>
  <si>
    <t xml:space="preserve">省直属县  </t>
  </si>
  <si>
    <t>否</t>
  </si>
  <si>
    <t xml:space="preserve">区域面积  </t>
  </si>
  <si>
    <t>(平方公里)</t>
  </si>
  <si>
    <t xml:space="preserve">行政区划代码  </t>
  </si>
  <si>
    <t>431228</t>
  </si>
  <si>
    <t>录 入 表 目 录</t>
  </si>
  <si>
    <t>表号</t>
  </si>
  <si>
    <t>表名</t>
  </si>
  <si>
    <t>页码</t>
  </si>
  <si>
    <t>基础信息表</t>
  </si>
  <si>
    <t>录入01表</t>
  </si>
  <si>
    <t>第一部分:一般公共预算</t>
  </si>
  <si>
    <t>录入02表</t>
  </si>
  <si>
    <t>录入03表</t>
  </si>
  <si>
    <t>录入04表</t>
  </si>
  <si>
    <t>录入05表</t>
  </si>
  <si>
    <t>录入06表</t>
  </si>
  <si>
    <t>录入07表</t>
  </si>
  <si>
    <t>录入08表</t>
  </si>
  <si>
    <t>第二部分:政府性基金预算</t>
  </si>
  <si>
    <t>录入09表</t>
  </si>
  <si>
    <t>录入10表</t>
  </si>
  <si>
    <t>录入11表</t>
  </si>
  <si>
    <t>录入12表</t>
  </si>
  <si>
    <t>录入13表</t>
  </si>
  <si>
    <t>录入14表</t>
  </si>
  <si>
    <t>第三部分:国有资本经营预算</t>
  </si>
  <si>
    <t>录入15表</t>
  </si>
  <si>
    <t>录入16表</t>
  </si>
  <si>
    <t>录入17表</t>
  </si>
  <si>
    <t>录入18表</t>
  </si>
  <si>
    <t>录入19表</t>
  </si>
  <si>
    <t>第五部分:补充资料</t>
  </si>
  <si>
    <t>录入20表</t>
  </si>
  <si>
    <t>录入21表</t>
  </si>
  <si>
    <t>录入22表</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</si>
  <si>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</si>
  <si>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</si>
  <si>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</si>
  <si>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</si>
  <si>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</si>
  <si>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</si>
  <si>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</si>
  <si>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</si>
  <si>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</si>
  <si>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</si>
  <si>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</si>
  <si>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</si>
  <si>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</si>
  <si>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</si>
  <si>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</si>
  <si>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</si>
  <si>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</si>
  <si>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</si>
  <si>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</si>
  <si>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</si>
  <si>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</si>
  <si>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</si>
  <si>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</si>
  <si>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</si>
  <si>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</si>
  <si>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</si>
  <si>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</si>
  <si>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</si>
  <si>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</si>
  <si>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</si>
  <si>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</si>
  <si>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</si>
  <si>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</si>
  <si>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</si>
  <si>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</si>
  <si>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</si>
  <si>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</si>
  <si>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</si>
  <si>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</si>
  <si>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</si>
  <si>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</si>
  <si>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</si>
  <si>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</si>
  <si>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</si>
  <si>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</si>
  <si>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</si>
  <si>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</si>
  <si>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</si>
  <si>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</si>
  <si>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</si>
  <si>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</si>
  <si>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</si>
  <si>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</si>
  <si>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</si>
  <si>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</si>
  <si>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</si>
  <si>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</si>
  <si>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</si>
  <si>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</si>
  <si>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</si>
  <si>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</si>
  <si>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</si>
  <si>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</si>
  <si>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</si>
  <si>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</si>
  <si>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</si>
  <si>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</si>
  <si>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</si>
  <si>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</si>
  <si>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</si>
  <si>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</si>
  <si>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</si>
  <si>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</si>
  <si>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</si>
  <si>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</si>
  <si>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</si>
  <si>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</si>
  <si>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</si>
  <si>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</si>
  <si>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</si>
  <si>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</si>
  <si>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</si>
  <si>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</si>
  <si>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</si>
  <si>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</si>
  <si>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</si>
  <si>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</si>
  <si>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</si>
  <si>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</si>
  <si>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</si>
  <si>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</si>
  <si>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</si>
  <si>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</si>
  <si>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</si>
  <si>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</si>
  <si>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</si>
  <si>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</si>
  <si>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</si>
  <si>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</si>
  <si>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</si>
  <si>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</si>
  <si>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</si>
  <si>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</si>
  <si>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</si>
  <si>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</si>
  <si>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</si>
  <si>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</si>
  <si>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</si>
  <si>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</si>
  <si>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</si>
  <si>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</si>
  <si>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</si>
  <si>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</si>
  <si>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</si>
  <si>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</si>
  <si>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</si>
  <si>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</si>
  <si>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</si>
  <si>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</si>
  <si>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</si>
  <si>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</si>
  <si>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</si>
  <si>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</si>
  <si>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</si>
  <si>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</si>
  <si>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</si>
  <si>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</si>
  <si>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</si>
  <si>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</si>
  <si>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</si>
  <si>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</si>
  <si>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</si>
  <si>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</si>
  <si>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</si>
  <si>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</si>
  <si>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</si>
  <si>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</si>
  <si>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</si>
  <si>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</si>
  <si>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</si>
  <si>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</si>
  <si>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</si>
  <si>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</si>
  <si>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</si>
  <si>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</si>
  <si>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</si>
  <si>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</si>
  <si>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</si>
  <si>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</si>
  <si>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</si>
  <si>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</si>
  <si>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</si>
  <si>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</si>
  <si>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</si>
  <si>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</si>
  <si>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</si>
  <si>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</si>
  <si>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</si>
  <si>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</si>
  <si>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</si>
  <si>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</si>
  <si>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</si>
  <si>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</si>
  <si>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</si>
  <si>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</si>
  <si>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</si>
  <si>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</si>
  <si>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</si>
  <si>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</si>
  <si>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</si>
  <si>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</si>
  <si>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</si>
  <si>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</si>
  <si>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</si>
  <si>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</si>
  <si>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</si>
  <si>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</si>
  <si>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</si>
  <si>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</si>
  <si>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</si>
  <si>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</si>
  <si>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</si>
  <si>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</si>
  <si>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</si>
  <si>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</si>
  <si>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</si>
  <si>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</si>
  <si>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</si>
  <si>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</si>
  <si>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</si>
  <si>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</si>
  <si>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</si>
  <si>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</si>
  <si>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</si>
  <si>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</si>
  <si>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</si>
  <si>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</si>
  <si>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</si>
  <si>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</si>
  <si>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</si>
  <si>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</si>
  <si>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</si>
  <si>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</si>
  <si>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</si>
  <si>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</si>
  <si>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</si>
  <si>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</si>
  <si>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</si>
  <si>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</si>
  <si>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</si>
  <si>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</si>
  <si>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</si>
  <si>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</si>
  <si>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</si>
  <si>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</si>
  <si>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</si>
  <si>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</si>
  <si>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</si>
  <si>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</si>
  <si>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</si>
  <si>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</si>
  <si>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</si>
  <si>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</si>
  <si>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</si>
  <si>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</si>
  <si>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</si>
  <si>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</si>
  <si>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</si>
  <si>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</si>
  <si>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</si>
  <si>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</si>
  <si>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</si>
  <si>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</si>
  <si>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</si>
  <si>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</si>
  <si>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</si>
  <si>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</si>
  <si>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</si>
  <si>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</si>
  <si>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</si>
  <si>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</si>
  <si>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</si>
  <si>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</si>
  <si>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</si>
  <si>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</si>
  <si>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</si>
  <si>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</si>
  <si>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</si>
  <si>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</si>
  <si>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</si>
  <si>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</si>
  <si>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</si>
  <si>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</si>
  <si>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</si>
  <si>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</si>
  <si>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</si>
  <si>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</si>
  <si>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</si>
  <si>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</si>
  <si>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</si>
  <si>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</si>
  <si>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</si>
  <si>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</si>
  <si>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</si>
  <si>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</si>
  <si>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</si>
  <si>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</si>
  <si>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</si>
  <si>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</si>
  <si>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</si>
  <si>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</si>
  <si>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</si>
  <si>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</si>
  <si>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</si>
  <si>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</si>
  <si>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</si>
  <si>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</si>
  <si>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</si>
  <si>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</si>
  <si>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</si>
  <si>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</si>
  <si>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</si>
  <si>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</si>
  <si>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</si>
  <si>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</si>
  <si>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</si>
  <si>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</si>
  <si>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</si>
  <si>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</si>
  <si>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</si>
  <si>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</si>
  <si>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</si>
  <si>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</si>
  <si>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</si>
  <si>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</si>
  <si>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</si>
  <si>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</si>
  <si>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</si>
  <si>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</si>
  <si>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</si>
  <si>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</si>
  <si>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</si>
  <si>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</si>
  <si>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</si>
  <si>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</si>
  <si>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</si>
  <si>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</si>
  <si>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</si>
  <si>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</si>
  <si>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</si>
  <si>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</si>
  <si>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</si>
  <si>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</si>
  <si>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</si>
  <si>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</si>
  <si>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</si>
  <si>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</si>
  <si>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</si>
  <si>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</si>
  <si>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</si>
  <si>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</si>
  <si>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</si>
  <si>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</si>
  <si>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</si>
  <si>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</si>
  <si>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</si>
  <si>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</si>
  <si>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</si>
  <si>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</si>
  <si>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</si>
  <si>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</si>
  <si>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</si>
  <si>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</si>
  <si>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</si>
  <si>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</si>
  <si>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</si>
  <si>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</si>
  <si>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</si>
  <si>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</si>
  <si>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</si>
  <si>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</si>
  <si>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</si>
  <si>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</si>
  <si>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</si>
  <si>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</si>
  <si>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</si>
  <si>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</si>
  <si>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</si>
  <si>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</si>
  <si>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</si>
  <si>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</si>
  <si>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</si>
  <si>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</si>
  <si>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</si>
  <si>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</si>
  <si>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</si>
  <si>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</si>
  <si>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</si>
  <si>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</si>
  <si>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</si>
  <si>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</si>
  <si>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</si>
  <si>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</si>
  <si>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</si>
  <si>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</si>
  <si>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</si>
  <si>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</si>
  <si>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</si>
  <si>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</si>
  <si>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</si>
  <si>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</si>
  <si>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</si>
  <si>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</si>
  <si>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</si>
  <si>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</si>
  <si>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</si>
  <si>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</si>
  <si>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</si>
  <si>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</si>
  <si>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</si>
  <si>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</si>
  <si>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</si>
  <si>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</si>
  <si>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</si>
  <si>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</si>
  <si>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</si>
  <si>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</si>
  <si>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</si>
  <si>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</si>
  <si>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</si>
  <si>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</si>
  <si>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</si>
  <si>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</si>
  <si>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</si>
  <si>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</si>
  <si>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</si>
  <si>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</si>
  <si>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</si>
  <si>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</si>
  <si>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</si>
  <si>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</si>
  <si>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</si>
  <si>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</si>
  <si>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</si>
  <si>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</si>
  <si>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</si>
  <si>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</si>
  <si>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</si>
  <si>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</si>
  <si>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</si>
  <si>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</si>
  <si>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</si>
  <si>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</si>
  <si>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</si>
  <si>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</si>
  <si>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</si>
  <si>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</si>
  <si>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</si>
  <si>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</si>
  <si>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</si>
  <si>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</si>
  <si>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</si>
  <si>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</si>
  <si>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</si>
  <si>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</si>
  <si>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</si>
  <si>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</si>
  <si>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</si>
  <si>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</si>
  <si>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</si>
  <si>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</si>
  <si>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</si>
  <si>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</si>
  <si>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</si>
  <si>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</si>
  <si>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</si>
  <si>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</si>
  <si>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</si>
  <si>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</si>
  <si>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</si>
  <si>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</si>
  <si>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</si>
  <si>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</si>
  <si>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</si>
  <si>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</si>
  <si>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</si>
  <si>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</si>
  <si>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</si>
  <si>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</si>
  <si>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</si>
  <si>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</si>
  <si>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</si>
  <si>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</si>
  <si>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</si>
  <si>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</si>
  <si>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</si>
  <si>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</si>
  <si>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</si>
  <si>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</si>
  <si>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</si>
  <si>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</si>
  <si>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</si>
  <si>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</si>
  <si>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</si>
  <si>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</si>
  <si>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</si>
  <si>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</si>
  <si>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</si>
  <si>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</si>
  <si>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</si>
  <si>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</si>
  <si>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</si>
  <si>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</si>
  <si>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</si>
  <si>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</si>
  <si>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</si>
  <si>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</si>
  <si>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</si>
  <si>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</si>
  <si>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</si>
  <si>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</si>
  <si>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</si>
  <si>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</si>
  <si>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</si>
  <si>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</si>
  <si>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</si>
  <si>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</si>
  <si>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</si>
  <si>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</si>
  <si>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</si>
  <si>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</si>
  <si>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</si>
  <si>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</si>
  <si>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</si>
  <si>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</si>
  <si>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</si>
  <si>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</si>
  <si>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</si>
  <si>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</si>
  <si>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</si>
  <si>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</si>
  <si>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</si>
  <si>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</si>
  <si>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</si>
  <si>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</si>
  <si>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</si>
  <si>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</si>
  <si>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</si>
  <si>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</si>
  <si>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</si>
  <si>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</si>
  <si>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</si>
  <si>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</si>
  <si>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</si>
  <si>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</si>
  <si>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</si>
  <si>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</si>
  <si>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</si>
  <si>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</si>
  <si>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</si>
  <si>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</si>
  <si>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</si>
  <si>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</si>
  <si>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</si>
  <si>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</si>
  <si>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</si>
  <si>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</si>
  <si>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</si>
  <si>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</si>
  <si>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</si>
  <si>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</si>
  <si>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</si>
  <si>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</si>
  <si>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</si>
  <si>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</si>
  <si>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</si>
  <si>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</si>
  <si>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</si>
  <si>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</si>
  <si>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</si>
  <si>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</si>
  <si>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</si>
  <si>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</si>
  <si>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</si>
  <si>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</si>
  <si>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</si>
  <si>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</si>
  <si>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</si>
  <si>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</si>
  <si>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</si>
  <si>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</si>
  <si>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</si>
  <si>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</si>
  <si>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</si>
  <si>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</si>
  <si>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</si>
  <si>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</si>
  <si>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</si>
  <si>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</si>
  <si>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</si>
  <si>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</si>
  <si>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</si>
  <si>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</si>
  <si>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</si>
  <si>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</si>
  <si>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</si>
  <si>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</si>
  <si>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</si>
  <si>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</si>
  <si>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</si>
  <si>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</si>
  <si>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</si>
  <si>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</si>
  <si>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</si>
  <si>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</si>
  <si>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</si>
  <si>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</si>
  <si>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</si>
  <si>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</si>
  <si>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</si>
  <si>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</si>
  <si>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</si>
  <si>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</si>
  <si>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</si>
  <si>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</si>
  <si>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</si>
  <si>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</si>
  <si>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</si>
  <si>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</si>
  <si>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</si>
  <si>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</si>
  <si>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</si>
  <si>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</si>
  <si>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</si>
  <si>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</si>
  <si>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</si>
  <si>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</si>
  <si>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</si>
  <si>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</si>
  <si>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</si>
  <si>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</si>
  <si>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</si>
  <si>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</si>
  <si>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</si>
  <si>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</si>
  <si>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</si>
  <si>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</si>
  <si>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</si>
  <si>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</si>
  <si>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</si>
  <si>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</si>
  <si>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</si>
  <si>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</si>
  <si>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</si>
  <si>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</si>
  <si>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</si>
  <si>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</si>
  <si>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</si>
  <si>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</si>
  <si>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</si>
  <si>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</si>
  <si>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</si>
  <si>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</si>
  <si>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</si>
  <si>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</si>
  <si>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</si>
  <si>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</si>
  <si>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</si>
  <si>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</si>
  <si>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</si>
  <si>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</si>
  <si>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</si>
  <si>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</si>
  <si>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</si>
  <si>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</si>
  <si>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</si>
  <si>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</si>
  <si>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</si>
  <si>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</si>
  <si>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</si>
  <si>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</si>
  <si>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</si>
  <si>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</si>
  <si>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</si>
  <si>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</si>
  <si>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</si>
  <si>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</si>
  <si>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</si>
  <si>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</si>
  <si>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</si>
  <si>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</si>
  <si>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</si>
  <si>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</si>
  <si>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</si>
  <si>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</si>
  <si>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</si>
  <si>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</si>
  <si>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</si>
  <si>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</si>
  <si>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</si>
  <si>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</si>
  <si>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</si>
  <si>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</si>
  <si>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</si>
  <si>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</si>
  <si>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</si>
  <si>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</si>
  <si>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</si>
  <si>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</si>
  <si>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</si>
  <si>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</si>
  <si>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</si>
  <si>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</si>
  <si>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</si>
  <si>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</si>
  <si>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</si>
  <si>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</si>
  <si>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</si>
  <si>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</si>
  <si>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</si>
  <si>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</si>
  <si>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</si>
  <si>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</si>
  <si>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</si>
  <si>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</si>
  <si>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</si>
  <si>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</si>
  <si>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</si>
  <si>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</si>
  <si>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</si>
  <si>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</si>
  <si>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</si>
  <si>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</si>
  <si>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</si>
  <si>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</si>
  <si>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</si>
  <si>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</si>
  <si>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</si>
  <si>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</si>
  <si>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</si>
  <si>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</si>
  <si>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</si>
  <si>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</si>
  <si>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</si>
  <si>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</si>
  <si>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</si>
  <si>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</si>
  <si>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</si>
  <si>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</si>
  <si>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</si>
  <si>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</si>
  <si>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</si>
  <si>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</si>
  <si>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</si>
  <si>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</si>
  <si>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</si>
  <si>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</si>
  <si>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</si>
  <si>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</si>
  <si>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</si>
  <si>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</si>
  <si>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</si>
  <si>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</si>
  <si>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</si>
  <si>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</si>
  <si>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</si>
  <si>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</si>
  <si>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</si>
  <si>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</si>
  <si>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</si>
  <si>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</si>
  <si>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</si>
  <si>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</si>
  <si>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</si>
  <si>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</si>
  <si>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</si>
  <si>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</si>
  <si>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</si>
  <si>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</si>
  <si>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</si>
  <si>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</si>
  <si>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</si>
  <si>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</si>
  <si>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</si>
  <si>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</si>
  <si>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</si>
  <si>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</si>
  <si>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</si>
  <si>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</si>
  <si>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</si>
  <si>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</si>
  <si>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</si>
  <si>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</si>
  <si>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</si>
  <si>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</si>
  <si>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</si>
  <si>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</si>
  <si>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</si>
  <si>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</si>
  <si>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</si>
  <si>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</si>
  <si>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</si>
  <si>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</si>
  <si>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</si>
  <si>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</si>
  <si>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</si>
  <si>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</si>
  <si>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</si>
  <si>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</si>
  <si>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</si>
  <si>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</si>
  <si>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</si>
  <si>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</si>
  <si>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</si>
  <si>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</si>
  <si>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</si>
  <si>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</si>
  <si>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</si>
  <si>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</si>
  <si>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</si>
  <si>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</si>
  <si>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</si>
  <si>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</si>
  <si>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</si>
  <si>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</si>
  <si>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</si>
  <si>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</si>
  <si>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</si>
  <si>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</si>
  <si>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</si>
  <si>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</si>
  <si>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</si>
  <si>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</si>
  <si>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</si>
  <si>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</si>
  <si>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</si>
  <si>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</si>
  <si>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</si>
  <si>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</si>
  <si>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</si>
  <si>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</si>
  <si>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</si>
  <si>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</si>
  <si>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</si>
  <si>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</si>
  <si>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</si>
  <si>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</si>
  <si>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</si>
  <si>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</si>
  <si>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</si>
  <si>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</si>
  <si>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</si>
  <si>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</si>
  <si>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</si>
  <si>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</si>
  <si>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</si>
  <si>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</si>
  <si>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</si>
  <si>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</si>
  <si>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</si>
  <si>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</si>
  <si>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</si>
  <si>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</si>
  <si>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</si>
  <si>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</si>
  <si>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</si>
  <si>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</si>
  <si>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</si>
  <si>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</si>
  <si>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</si>
  <si>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</si>
  <si>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</si>
  <si>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</si>
  <si>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</si>
  <si>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</si>
  <si>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</si>
  <si>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</si>
  <si>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</si>
  <si>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</si>
  <si>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</si>
  <si>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</si>
  <si>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</si>
  <si>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</si>
  <si>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</si>
  <si>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</si>
  <si>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</si>
  <si>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</si>
  <si>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</si>
  <si>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</si>
  <si>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</si>
  <si>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</si>
  <si>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</si>
  <si>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</si>
  <si>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</si>
  <si>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</si>
  <si>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</si>
  <si>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</si>
  <si>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</si>
  <si>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</si>
  <si>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</si>
  <si>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</si>
  <si>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</si>
  <si>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</si>
  <si>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</si>
  <si>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</si>
  <si>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</si>
  <si>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</si>
  <si>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</si>
  <si>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</si>
  <si>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</si>
  <si>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</si>
  <si>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</si>
  <si>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</si>
  <si>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</si>
  <si>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</si>
  <si>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</si>
  <si>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</si>
  <si>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</si>
  <si>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</si>
  <si>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</si>
  <si>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</si>
  <si>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</si>
  <si>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</si>
  <si>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</si>
  <si>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</si>
  <si>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</si>
  <si>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</si>
  <si>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</si>
  <si>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</si>
  <si>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</si>
  <si>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</si>
  <si>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</si>
  <si>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</si>
  <si>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</si>
  <si>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</si>
  <si>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</si>
  <si>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</si>
  <si>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</si>
  <si>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</si>
  <si>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</si>
  <si>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</si>
  <si>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</si>
  <si>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</si>
  <si>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</si>
  <si>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</si>
  <si>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</si>
  <si>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</si>
  <si>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</si>
  <si>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</si>
  <si>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</si>
  <si>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</si>
  <si>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</si>
  <si>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</si>
  <si>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</si>
  <si>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</si>
  <si>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</si>
  <si>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</si>
  <si>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</si>
  <si>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</si>
  <si>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</si>
  <si>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</si>
  <si>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</si>
  <si>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</si>
  <si>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</si>
  <si>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</si>
  <si>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</si>
  <si>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</si>
  <si>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</si>
  <si>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</si>
  <si>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</si>
  <si>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</si>
  <si>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</si>
  <si>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</si>
  <si>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</si>
  <si>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</si>
  <si>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</si>
  <si>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</si>
  <si>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</si>
  <si>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</si>
  <si>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</si>
  <si>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</si>
  <si>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</si>
  <si>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</si>
  <si>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</si>
  <si>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</si>
  <si>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</si>
  <si>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</si>
  <si>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</si>
  <si>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</si>
  <si>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</si>
  <si>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</si>
  <si>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</si>
  <si>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</si>
  <si>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</si>
  <si>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</si>
  <si>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</si>
  <si>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</si>
  <si>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</si>
  <si>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</si>
  <si>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</si>
  <si>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</si>
  <si>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</si>
  <si>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</si>
  <si>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</si>
  <si>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</si>
  <si>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</si>
  <si>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</si>
  <si>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</si>
  <si>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</si>
  <si>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</si>
  <si>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</si>
  <si>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</si>
  <si>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</si>
  <si>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</si>
  <si>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</si>
  <si>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</si>
  <si>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</si>
  <si>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</si>
  <si>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</si>
  <si>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</si>
  <si>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</si>
  <si>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</si>
  <si>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</si>
  <si>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</si>
  <si>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</si>
  <si>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</si>
  <si>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</si>
  <si>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</si>
  <si>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</si>
  <si>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</si>
  <si>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</si>
  <si>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</si>
  <si>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</si>
  <si>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</si>
  <si>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</si>
  <si>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</si>
  <si>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</si>
  <si>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</si>
  <si>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</si>
  <si>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</si>
  <si>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</si>
  <si>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</si>
  <si>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</si>
  <si>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</si>
  <si>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</si>
  <si>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</si>
  <si>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</si>
  <si>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</si>
  <si>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</si>
  <si>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</si>
  <si>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</si>
  <si>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</si>
  <si>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</si>
  <si>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</si>
  <si>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</si>
  <si>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</si>
  <si>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</si>
  <si>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</si>
  <si>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</si>
  <si>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</si>
  <si>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</si>
  <si>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</si>
  <si>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</si>
  <si>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</si>
  <si>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</si>
  <si>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</si>
  <si>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</si>
  <si>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</si>
  <si>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</si>
  <si>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</si>
  <si>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</si>
  <si>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</si>
  <si>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</si>
  <si>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</si>
  <si>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</si>
  <si>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</si>
  <si>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</si>
  <si>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</si>
  <si>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</si>
  <si>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</si>
  <si>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</si>
  <si>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</si>
  <si>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</si>
  <si>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</si>
  <si>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</si>
  <si>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</si>
  <si>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</si>
  <si>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</si>
  <si>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</si>
  <si>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</si>
  <si>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</si>
  <si>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</si>
  <si>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</si>
  <si>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</si>
  <si>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</si>
  <si>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</si>
  <si>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</si>
  <si>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</si>
  <si>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</si>
  <si>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</si>
  <si>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</si>
  <si>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</si>
  <si>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</si>
  <si>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</si>
  <si>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</si>
  <si>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</si>
  <si>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</si>
  <si>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</si>
  <si>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</si>
  <si>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</si>
  <si>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</si>
  <si>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</si>
  <si>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</si>
  <si>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</si>
  <si>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</si>
  <si>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</si>
  <si>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</si>
  <si>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</si>
  <si>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</si>
  <si>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</si>
  <si>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</si>
  <si>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</si>
  <si>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</si>
  <si>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</si>
  <si>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</si>
  <si>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</si>
  <si>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</si>
  <si>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</si>
  <si>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</si>
  <si>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</si>
  <si>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</si>
  <si>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</si>
  <si>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</si>
  <si>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</si>
  <si>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</si>
  <si>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</si>
  <si>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</si>
  <si>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</si>
  <si>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</si>
  <si>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</si>
  <si>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</si>
  <si>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</si>
  <si>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</si>
  <si>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</si>
  <si>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</si>
  <si>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</si>
  <si>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</si>
  <si>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</si>
  <si>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</si>
  <si>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</si>
  <si>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</si>
  <si>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</si>
  <si>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</si>
  <si>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</si>
  <si>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</si>
  <si>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</si>
  <si>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</si>
  <si>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</si>
  <si>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</si>
  <si>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</si>
  <si>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</si>
  <si>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</si>
  <si>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</si>
  <si>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</si>
  <si>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</si>
  <si>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</si>
  <si>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</si>
  <si>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</si>
  <si>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</si>
  <si>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</si>
  <si>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</si>
  <si>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</si>
  <si>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</si>
  <si>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</si>
  <si>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</si>
  <si>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</si>
  <si>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</si>
  <si>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</si>
  <si>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</si>
  <si>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</si>
  <si>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</si>
  <si>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</si>
  <si>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</si>
  <si>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</si>
  <si>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</si>
  <si>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</si>
  <si>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</si>
  <si>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</si>
  <si>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</si>
  <si>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</si>
  <si>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</si>
  <si>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</si>
  <si>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</si>
  <si>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</si>
  <si>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</si>
  <si>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</si>
  <si>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</si>
  <si>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</si>
  <si>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</si>
  <si>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</si>
  <si>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</si>
  <si>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</si>
  <si>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</si>
  <si>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</si>
  <si>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</si>
  <si>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</si>
  <si>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</si>
  <si>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</si>
  <si>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</si>
  <si>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</si>
  <si>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</si>
  <si>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</si>
  <si>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</si>
  <si>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</si>
  <si>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</si>
  <si>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</si>
  <si>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</si>
  <si>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</si>
  <si>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</si>
  <si>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</si>
  <si>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</si>
  <si>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</si>
  <si>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</si>
  <si>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</si>
  <si>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</si>
  <si>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</si>
  <si>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</si>
  <si>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</si>
  <si>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</si>
  <si>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</si>
  <si>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</si>
  <si>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</si>
  <si>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</si>
  <si>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</si>
  <si>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</si>
  <si>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</si>
  <si>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</si>
  <si>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</si>
  <si>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</si>
  <si>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</si>
  <si>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</si>
  <si>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</si>
  <si>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</si>
  <si>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</si>
  <si>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</si>
  <si>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</si>
  <si>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</si>
  <si>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</si>
  <si>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</si>
  <si>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</si>
  <si>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</si>
  <si>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</si>
  <si>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</si>
  <si>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</si>
  <si>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</si>
  <si>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</si>
  <si>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</si>
  <si>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</si>
  <si>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</si>
  <si>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</si>
  <si>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</si>
  <si>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</si>
  <si>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</si>
  <si>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</si>
  <si>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</si>
  <si>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</si>
  <si>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</si>
  <si>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</si>
  <si>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</si>
  <si>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</si>
  <si>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</si>
  <si>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</si>
  <si>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</si>
  <si>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</si>
  <si>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</si>
  <si>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</si>
  <si>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</si>
  <si>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</si>
  <si>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</si>
  <si>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</si>
  <si>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</si>
  <si>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</si>
  <si>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</si>
  <si>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</si>
  <si>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</si>
  <si>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</si>
  <si>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</si>
  <si>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</si>
  <si>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</si>
  <si>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</si>
  <si>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</si>
  <si>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</si>
  <si>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</si>
  <si>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</si>
  <si>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</si>
  <si>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</si>
  <si>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</si>
  <si>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</si>
  <si>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</si>
  <si>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</si>
  <si>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</si>
  <si>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</si>
  <si>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</si>
  <si>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</si>
  <si>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</si>
  <si>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</si>
  <si>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</si>
  <si>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</si>
  <si>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</si>
  <si>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</si>
  <si>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</si>
  <si>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</si>
  <si>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</si>
  <si>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</si>
  <si>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</si>
  <si>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</si>
  <si>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</si>
  <si>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</si>
  <si>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</si>
  <si>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</si>
  <si>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</si>
  <si>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</si>
  <si>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</si>
  <si>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</si>
  <si>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</si>
  <si>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</si>
  <si>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</si>
  <si>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</si>
  <si>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</si>
  <si>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</si>
  <si>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</si>
  <si>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</si>
  <si>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</si>
  <si>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</si>
  <si>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</si>
  <si>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</si>
  <si>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</si>
  <si>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</si>
  <si>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</si>
  <si>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</si>
  <si>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</si>
  <si>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</si>
  <si>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</si>
  <si>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</si>
  <si>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</si>
  <si>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</si>
  <si>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</si>
  <si>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</si>
  <si>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</si>
  <si>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</si>
  <si>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</si>
  <si>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</si>
  <si>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</si>
  <si>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</si>
  <si>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</si>
  <si>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</si>
  <si>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</si>
  <si>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</si>
  <si>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</si>
  <si>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</si>
  <si>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</si>
  <si>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</si>
  <si>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</si>
  <si>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</si>
  <si>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</si>
  <si>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</si>
  <si>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</si>
  <si>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</si>
  <si>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</si>
  <si>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</si>
  <si>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</si>
  <si>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</si>
  <si>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</si>
  <si>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</si>
  <si>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</si>
  <si>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</si>
  <si>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</si>
  <si>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</si>
  <si>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</si>
  <si>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</si>
  <si>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</si>
  <si>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</si>
  <si>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</si>
  <si>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</si>
  <si>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</si>
  <si>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</si>
  <si>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</si>
  <si>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</si>
  <si>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</si>
  <si>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</si>
  <si>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</si>
  <si>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</si>
  <si>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</si>
  <si>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</si>
  <si>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</si>
  <si>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</si>
  <si>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</si>
  <si>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</si>
  <si>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</si>
  <si>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</si>
  <si>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</si>
  <si>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</si>
  <si>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</si>
  <si>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</si>
  <si>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</si>
  <si>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</si>
  <si>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</si>
  <si>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</si>
  <si>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</si>
  <si>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</si>
  <si>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</si>
  <si>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</si>
  <si>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</si>
  <si>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</si>
  <si>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</si>
  <si>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</si>
  <si>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</si>
  <si>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</si>
  <si>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</si>
  <si>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</si>
  <si>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</si>
  <si>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</si>
  <si>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</si>
  <si>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</si>
  <si>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</si>
  <si>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</si>
  <si>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</si>
  <si>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</si>
  <si>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</si>
  <si>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</si>
  <si>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</si>
  <si>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</si>
  <si>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</si>
  <si>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</si>
  <si>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</si>
  <si>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</si>
  <si>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</si>
  <si>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</si>
  <si>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</si>
  <si>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</si>
  <si>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</si>
  <si>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</si>
  <si>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</si>
  <si>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</si>
  <si>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</si>
  <si>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</si>
  <si>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</si>
  <si>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</si>
  <si>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</si>
  <si>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</si>
  <si>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</si>
  <si>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</si>
  <si>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</si>
  <si>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</si>
  <si>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</si>
  <si>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</si>
  <si>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</si>
  <si>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</si>
  <si>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</si>
  <si>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</si>
  <si>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</si>
  <si>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</si>
  <si>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</si>
  <si>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</si>
  <si>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</si>
  <si>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</si>
  <si>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</si>
  <si>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</si>
  <si>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</si>
  <si>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</si>
  <si>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</si>
  <si>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</si>
  <si>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</si>
  <si>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</si>
  <si>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</si>
  <si>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</si>
  <si>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</si>
  <si>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</si>
  <si>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</si>
  <si>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</si>
  <si>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</si>
  <si>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</si>
  <si>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</si>
  <si>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</si>
  <si>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</si>
  <si>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</si>
  <si>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</si>
  <si>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</si>
  <si>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</si>
  <si>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</si>
  <si>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</si>
  <si>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</si>
  <si>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</si>
  <si>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</si>
  <si>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</si>
  <si>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</si>
  <si>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</si>
  <si>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</si>
  <si>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</si>
  <si>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</si>
  <si>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</si>
  <si>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</si>
  <si>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</si>
  <si>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</si>
  <si>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</si>
  <si>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</si>
  <si>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</si>
  <si>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</si>
  <si>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</si>
  <si>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</si>
  <si>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</si>
  <si>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</si>
  <si>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</si>
  <si>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</si>
  <si>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</si>
  <si>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</si>
  <si>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</si>
  <si>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</si>
  <si>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</si>
  <si>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</si>
  <si>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</si>
  <si>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</si>
  <si>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</si>
  <si>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</si>
  <si>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</si>
  <si>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</si>
  <si>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</si>
  <si>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</si>
  <si>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</si>
  <si>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</si>
  <si>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</si>
  <si>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</si>
  <si>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</si>
  <si>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</si>
  <si>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</si>
  <si>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</si>
  <si>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</si>
  <si>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</si>
  <si>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</si>
  <si>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</si>
  <si>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</si>
  <si>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</si>
  <si>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</si>
  <si>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</si>
  <si>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</si>
  <si>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</si>
  <si>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</si>
  <si>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</si>
  <si>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</si>
  <si>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</si>
  <si>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</si>
  <si>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</si>
  <si>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</si>
  <si>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</si>
  <si>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</si>
  <si>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</si>
  <si>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</si>
  <si>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</si>
  <si>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</si>
  <si>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</si>
  <si>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</si>
  <si>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</si>
  <si>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</si>
  <si>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</si>
  <si>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</si>
  <si>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</si>
  <si>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</si>
  <si>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</si>
  <si>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</si>
  <si>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</si>
  <si>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</si>
  <si>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</si>
  <si>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</si>
  <si>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</si>
  <si>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</si>
  <si>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</si>
  <si>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</si>
  <si>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</si>
  <si>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</si>
  <si>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</si>
  <si>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</si>
  <si>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</si>
  <si>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</si>
  <si>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</si>
  <si>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</si>
  <si>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</si>
  <si>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</si>
  <si>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</si>
  <si>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</si>
  <si>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</si>
  <si>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</si>
  <si>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</si>
  <si>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</si>
  <si>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</si>
  <si>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</si>
  <si>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</si>
  <si>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</si>
  <si>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</si>
  <si>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</si>
  <si>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</si>
  <si>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</si>
  <si>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</si>
  <si>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</si>
  <si>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</si>
  <si>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</si>
  <si>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</si>
  <si>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</si>
  <si>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</si>
  <si>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</si>
  <si>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</si>
  <si>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</si>
  <si>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</si>
  <si>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</si>
  <si>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</si>
  <si>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</si>
  <si>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</si>
  <si>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</si>
  <si>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</si>
  <si>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</si>
  <si>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</si>
  <si>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</si>
  <si>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</si>
  <si>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</si>
  <si>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</si>
  <si>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</si>
  <si>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</si>
  <si>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</si>
  <si>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</si>
  <si>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</si>
  <si>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</si>
  <si>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</si>
  <si>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</si>
  <si>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</si>
  <si>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</si>
  <si>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</si>
  <si>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</si>
  <si>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</si>
  <si>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</si>
  <si>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</si>
  <si>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</si>
  <si>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</si>
  <si>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</si>
  <si>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</si>
  <si>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</si>
  <si>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</si>
  <si>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</si>
  <si>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</si>
  <si>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</si>
  <si>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</si>
  <si>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</si>
  <si>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</si>
  <si>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</si>
  <si>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</si>
  <si>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</si>
  <si>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</si>
  <si>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</si>
  <si>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</si>
  <si>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</si>
  <si>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</si>
  <si>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</si>
  <si>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</si>
  <si>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</si>
  <si>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</si>
  <si>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</si>
  <si>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</si>
  <si>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</si>
  <si>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</si>
  <si>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</si>
  <si>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</si>
  <si>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</si>
  <si>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</si>
  <si>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</si>
  <si>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</si>
  <si>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</si>
  <si>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</si>
  <si>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</si>
  <si>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</si>
  <si>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</si>
  <si>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</si>
  <si>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</si>
  <si>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</si>
  <si>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</si>
  <si>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</si>
  <si>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</si>
  <si>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</si>
  <si>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</si>
  <si>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</si>
  <si>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</si>
  <si>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</si>
  <si>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</si>
  <si>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</si>
  <si>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</si>
  <si>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</si>
  <si>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</si>
  <si>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</si>
  <si>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</si>
  <si>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</si>
  <si>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</si>
  <si>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</si>
  <si>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</si>
  <si>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</si>
  <si>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</si>
  <si>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</si>
  <si>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</si>
  <si>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</si>
  <si>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</si>
  <si>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</si>
  <si>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</si>
  <si>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</si>
  <si>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</si>
  <si>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</si>
  <si>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</si>
  <si>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</si>
  <si>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</si>
  <si>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</si>
  <si>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</si>
  <si>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</si>
  <si>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</si>
  <si>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</si>
  <si>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</si>
  <si>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</si>
  <si>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</si>
  <si>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</si>
  <si>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</si>
  <si>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</si>
  <si>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</si>
  <si>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</si>
  <si>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</si>
  <si>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</si>
  <si>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</si>
  <si>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</si>
  <si>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</si>
  <si>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</si>
  <si>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</si>
  <si>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</si>
  <si>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</si>
  <si>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</si>
  <si>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</si>
  <si>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</si>
  <si>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</si>
  <si>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</si>
  <si>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</si>
  <si>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</si>
  <si>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</si>
  <si>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</si>
  <si>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</si>
  <si>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</si>
  <si>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</si>
  <si>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</si>
  <si>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</si>
  <si>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</si>
  <si>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</si>
  <si>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</si>
  <si>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</si>
  <si>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</si>
  <si>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</si>
  <si>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</si>
  <si>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</si>
  <si>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</si>
  <si>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</si>
  <si>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</si>
  <si>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</si>
  <si>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</si>
  <si>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</si>
  <si>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</si>
  <si>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</si>
  <si>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</si>
  <si>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</si>
  <si>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</si>
  <si>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</si>
  <si>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</si>
  <si>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</si>
  <si>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</si>
  <si>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</si>
  <si>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</si>
  <si>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</si>
  <si>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</si>
  <si>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</si>
  <si>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</si>
  <si>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</si>
  <si>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</si>
  <si>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</si>
  <si>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</si>
  <si>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</si>
  <si>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</si>
  <si>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</si>
  <si>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</si>
  <si>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</si>
  <si>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</si>
  <si>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</si>
  <si>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</si>
  <si>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</si>
  <si>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</si>
  <si>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</si>
  <si>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</si>
  <si>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</si>
  <si>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</si>
  <si>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</si>
  <si>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</si>
  <si>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</si>
  <si>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</si>
  <si>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</si>
  <si>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</si>
  <si>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</si>
  <si>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</si>
  <si>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</si>
  <si>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</si>
  <si>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</si>
  <si>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</si>
  <si>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</si>
  <si>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</si>
  <si>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</si>
  <si>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</si>
  <si>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</si>
  <si>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</si>
  <si>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</si>
  <si>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</si>
  <si>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</si>
  <si>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</si>
  <si>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</si>
  <si>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</si>
  <si>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</si>
  <si>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</si>
  <si>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</si>
  <si>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</si>
  <si>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</si>
  <si>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</si>
  <si>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</si>
  <si>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</si>
  <si>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</si>
  <si>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</si>
  <si>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</si>
  <si>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</si>
  <si>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</si>
  <si>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</si>
  <si>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</si>
  <si>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</si>
  <si>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</si>
  <si>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</si>
  <si>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</si>
  <si>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</si>
  <si>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</si>
  <si>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</si>
  <si>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</si>
  <si>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</si>
  <si>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</si>
  <si>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</si>
  <si>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</si>
  <si>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</si>
  <si>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</si>
  <si>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</si>
  <si>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</si>
  <si>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</si>
  <si>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</si>
  <si>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</si>
  <si>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</si>
  <si>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</si>
  <si>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</si>
  <si>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</si>
  <si>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</si>
  <si>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</si>
  <si>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</si>
  <si>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</si>
  <si>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</si>
  <si>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</si>
  <si>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</si>
  <si>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</si>
  <si>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</si>
  <si>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</si>
  <si>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</si>
  <si>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</si>
  <si>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</si>
  <si>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</si>
  <si>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</si>
  <si>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</si>
  <si>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</si>
  <si>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</si>
  <si>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</si>
  <si>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</si>
  <si>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</si>
  <si>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</si>
  <si>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</si>
  <si>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</si>
  <si>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</si>
  <si>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</si>
  <si>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</si>
  <si>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</si>
  <si>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</si>
  <si>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</si>
  <si>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</si>
  <si>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</si>
  <si>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</si>
  <si>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</si>
  <si>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</si>
  <si>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</si>
  <si>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</si>
  <si>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</si>
  <si>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</si>
  <si>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</si>
  <si>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</si>
  <si>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</si>
  <si>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</si>
  <si>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</si>
  <si>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</si>
  <si>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</si>
  <si>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</si>
  <si>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</si>
  <si>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</si>
  <si>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</si>
  <si>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</si>
  <si>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</si>
  <si>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</si>
  <si>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</si>
  <si>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</si>
  <si>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</si>
  <si>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</si>
  <si>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</si>
  <si>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</si>
  <si>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</si>
  <si>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</si>
  <si>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</si>
  <si>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</si>
  <si>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</si>
  <si>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</si>
  <si>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</si>
  <si>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</si>
  <si>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</si>
  <si>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</si>
  <si>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</si>
  <si>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</si>
  <si>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</si>
  <si>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</si>
  <si>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</si>
  <si>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</si>
  <si>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</si>
  <si>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</si>
  <si>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</si>
  <si>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</si>
  <si>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</si>
  <si>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</si>
  <si>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</si>
  <si>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</si>
  <si>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</si>
  <si>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</si>
  <si>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</si>
  <si>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</si>
  <si>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</si>
  <si>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</si>
  <si>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</si>
  <si>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</si>
  <si>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</si>
  <si>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</si>
  <si>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</si>
  <si>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</si>
  <si>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</si>
  <si>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</si>
  <si>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</si>
  <si>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</si>
  <si>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</si>
  <si>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</si>
  <si>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</si>
  <si>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</si>
  <si>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</si>
  <si>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</si>
  <si>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</si>
  <si>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</si>
  <si>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</si>
  <si>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</si>
  <si>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</si>
  <si>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</si>
  <si>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</si>
  <si>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</si>
  <si>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</si>
  <si>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</si>
  <si>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</si>
  <si>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</si>
  <si>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</si>
  <si>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</si>
  <si>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</si>
  <si>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</si>
  <si>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</si>
  <si>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</si>
  <si>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</si>
  <si>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</si>
  <si>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</si>
  <si>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</si>
  <si>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</si>
  <si>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</si>
  <si>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</si>
  <si>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</si>
  <si>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</si>
  <si>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</si>
  <si>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</si>
  <si>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</si>
  <si>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</si>
  <si>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</si>
  <si>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</si>
  <si>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变动项目</t>
  </si>
  <si>
    <t>上级专项调整数</t>
  </si>
  <si>
    <t>增加(减少)预算指标</t>
  </si>
  <si>
    <t>小计</t>
  </si>
  <si>
    <t>企业上下划</t>
  </si>
  <si>
    <t>其他</t>
  </si>
  <si>
    <t xml:space="preserve">  个人所得税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</si>
  <si>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</si>
  <si>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</si>
  <si>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</si>
  <si>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</si>
  <si>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</si>
  <si>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</si>
  <si>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</si>
  <si>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</si>
  <si>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</si>
  <si>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 xml:space="preserve">  其他收入</t>
  </si>
  <si>
    <t>预算结余</t>
  </si>
  <si>
    <t>结转下年使用数</t>
  </si>
  <si>
    <t>返还性收入</t>
  </si>
  <si>
    <t>一般性转移支付</t>
  </si>
  <si>
    <t>专项转移支付</t>
  </si>
  <si>
    <t>上年结转使用数</t>
  </si>
  <si>
    <t>调入资金</t>
  </si>
  <si>
    <t>动支预备费</t>
  </si>
  <si>
    <t>科目调剂</t>
  </si>
  <si>
    <t>本年短收安排</t>
  </si>
  <si>
    <t>补助下级专款</t>
  </si>
  <si>
    <t>省补助计划单列市</t>
  </si>
  <si>
    <t xml:space="preserve">  其他共产党事务支出</t>
  </si>
  <si>
    <t xml:space="preserve">  其他一般公共服务支出</t>
  </si>
  <si>
    <t xml:space="preserve">  对外宣传</t>
  </si>
  <si>
    <t xml:space="preserve">  其他外交支出</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</si>
  <si>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</si>
  <si>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</si>
  <si>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</si>
  <si>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</si>
  <si>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</si>
  <si>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</si>
  <si>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</si>
  <si>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</si>
  <si>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</si>
  <si>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</si>
  <si>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</si>
  <si>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</si>
  <si>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</si>
  <si>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</si>
  <si>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</si>
  <si>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</si>
  <si>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</si>
  <si>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</si>
  <si>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</si>
  <si>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</si>
  <si>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</si>
  <si>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</si>
  <si>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</si>
  <si>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</si>
  <si>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</si>
  <si>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</si>
  <si>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 xml:space="preserve">  其他灾害防治及应急管理支出</t>
  </si>
  <si>
    <t>预备费</t>
  </si>
  <si>
    <t xml:space="preserve">  年初预留</t>
  </si>
  <si>
    <t xml:space="preserve">  中央政府国内债务付息支出</t>
  </si>
  <si>
    <t xml:space="preserve">  中央政府国内债务发行费用支出</t>
  </si>
  <si>
    <t xml:space="preserve">  中央政府国外债务发行费用支出</t>
  </si>
  <si>
    <t xml:space="preserve">  地方政府一般债务发行费用支出</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</si>
  <si>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</si>
  <si>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</si>
  <si>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</si>
  <si>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</si>
  <si>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</si>
  <si>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</si>
  <si>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</si>
  <si>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</si>
  <si>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</si>
  <si>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</si>
  <si>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</si>
  <si>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</si>
  <si>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</si>
  <si>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</si>
  <si>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</si>
  <si>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</si>
  <si>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</si>
  <si>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</si>
  <si>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</si>
  <si>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</si>
  <si>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</si>
  <si>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</si>
  <si>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</si>
  <si>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</si>
  <si>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</si>
  <si>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</si>
  <si>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</si>
  <si>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</si>
  <si>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</si>
  <si>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</si>
  <si>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</si>
  <si>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</si>
  <si>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</si>
  <si>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</si>
  <si>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</si>
  <si>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</si>
  <si>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</si>
  <si>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</si>
  <si>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</si>
  <si>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</si>
  <si>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</si>
  <si>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</si>
  <si>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</si>
  <si>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</si>
  <si>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</si>
  <si>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</si>
  <si>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</si>
  <si>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</si>
  <si>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</si>
  <si>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</si>
  <si>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</si>
  <si>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</si>
  <si>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</si>
  <si>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</si>
  <si>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</si>
  <si>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</si>
  <si>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</si>
  <si>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</si>
  <si>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</si>
  <si>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</si>
  <si>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</si>
  <si>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</si>
  <si>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</si>
  <si>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</si>
  <si>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</si>
  <si>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</si>
  <si>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</si>
  <si>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</si>
  <si>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</si>
  <si>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</si>
  <si>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</si>
  <si>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</si>
  <si>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</si>
  <si>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</si>
  <si>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</si>
  <si>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</si>
  <si>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</si>
  <si>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</si>
  <si>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</si>
  <si>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</si>
  <si>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</si>
  <si>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</si>
  <si>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</si>
  <si>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</si>
  <si>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</si>
  <si>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</si>
  <si>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</si>
  <si>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</si>
  <si>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</si>
  <si>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</si>
  <si>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</si>
  <si>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</si>
  <si>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</si>
  <si>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</si>
  <si>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</si>
  <si>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</si>
  <si>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</si>
  <si>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</si>
  <si>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</si>
  <si>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</si>
  <si>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</si>
  <si>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</si>
  <si>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</si>
  <si>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</si>
  <si>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</si>
  <si>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</si>
  <si>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</si>
  <si>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</si>
  <si>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</si>
  <si>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</si>
  <si>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</si>
  <si>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</si>
  <si>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</si>
  <si>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</si>
  <si>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</si>
  <si>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</si>
  <si>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</si>
  <si>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</si>
  <si>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</si>
  <si>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</si>
  <si>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</si>
  <si>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</si>
  <si>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</si>
  <si>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</si>
  <si>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</si>
  <si>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</si>
  <si>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</si>
  <si>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</si>
  <si>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</si>
  <si>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</si>
  <si>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</si>
  <si>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</si>
  <si>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</si>
  <si>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</si>
  <si>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</si>
  <si>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</si>
  <si>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</si>
  <si>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</si>
  <si>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</si>
  <si>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</si>
  <si>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</si>
  <si>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</si>
  <si>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</si>
  <si>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</si>
  <si>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</si>
  <si>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</si>
  <si>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</si>
  <si>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</si>
  <si>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</si>
  <si>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</si>
  <si>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</si>
  <si>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</si>
  <si>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</si>
  <si>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</si>
  <si>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</si>
  <si>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</si>
  <si>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</si>
  <si>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</si>
  <si>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</si>
  <si>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</si>
  <si>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</si>
  <si>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</si>
  <si>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</si>
  <si>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</si>
  <si>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</si>
  <si>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</si>
  <si>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</si>
  <si>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</si>
  <si>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</si>
  <si>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</si>
  <si>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</si>
  <si>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</si>
  <si>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</si>
  <si>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</si>
  <si>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</si>
  <si>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</si>
  <si>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</si>
  <si>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</si>
  <si>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</si>
  <si>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</si>
  <si>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</si>
  <si>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</si>
  <si>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</si>
  <si>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</si>
  <si>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</si>
  <si>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</si>
  <si>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</si>
  <si>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</si>
  <si>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</si>
  <si>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</si>
  <si>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</si>
  <si>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</si>
  <si>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</si>
  <si>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</si>
  <si>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</si>
  <si>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</si>
  <si>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</si>
  <si>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</si>
  <si>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</si>
  <si>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</si>
  <si>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</si>
  <si>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</si>
  <si>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</si>
  <si>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</si>
  <si>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</si>
  <si>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</si>
  <si>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</si>
  <si>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</si>
  <si>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</si>
  <si>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</si>
  <si>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</si>
  <si>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</si>
  <si>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</si>
  <si>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</si>
  <si>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</si>
  <si>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</si>
  <si>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</si>
  <si>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</si>
  <si>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</si>
  <si>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</si>
  <si>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</si>
  <si>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</si>
  <si>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</si>
  <si>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</si>
  <si>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</si>
  <si>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</si>
  <si>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</si>
  <si>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</si>
  <si>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</si>
  <si>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</si>
  <si>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</si>
  <si>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</si>
  <si>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</si>
  <si>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</si>
  <si>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</si>
  <si>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</si>
  <si>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</si>
  <si>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</si>
  <si>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</si>
  <si>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</si>
  <si>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</si>
  <si>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</si>
  <si>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</si>
  <si>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</si>
  <si>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</si>
  <si>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</si>
  <si>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</si>
  <si>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</si>
  <si>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</si>
  <si>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</si>
  <si>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</si>
  <si>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</si>
  <si>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</si>
  <si>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</si>
  <si>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</si>
  <si>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</si>
  <si>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</si>
  <si>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</si>
  <si>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</si>
  <si>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</si>
  <si>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</si>
  <si>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</si>
  <si>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</si>
  <si>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</si>
  <si>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</si>
  <si>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</si>
  <si>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</si>
  <si>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</si>
  <si>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</si>
  <si>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</si>
  <si>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</si>
  <si>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</si>
  <si>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</si>
  <si>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</si>
  <si>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</si>
  <si>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</si>
  <si>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</si>
  <si>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</si>
  <si>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</si>
  <si>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</si>
  <si>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</si>
  <si>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</si>
  <si>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</si>
  <si>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</si>
  <si>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</si>
  <si>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</si>
  <si>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</si>
  <si>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</si>
  <si>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</si>
  <si>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</si>
  <si>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</si>
  <si>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</si>
  <si>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</si>
  <si>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</si>
  <si>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</si>
  <si>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</si>
  <si>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</si>
  <si>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</si>
  <si>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</si>
  <si>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</si>
  <si>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</si>
  <si>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</si>
  <si>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</si>
  <si>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</si>
  <si>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</si>
  <si>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</si>
  <si>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</si>
  <si>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</si>
  <si>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</si>
  <si>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</si>
  <si>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</si>
  <si>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</si>
  <si>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</si>
  <si>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</si>
  <si>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</si>
  <si>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</si>
  <si>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</si>
  <si>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</si>
  <si>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</si>
  <si>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</si>
  <si>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</si>
  <si>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</si>
  <si>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</si>
  <si>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</si>
  <si>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</si>
  <si>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</si>
  <si>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</si>
  <si>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</si>
  <si>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</si>
  <si>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</si>
  <si>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</si>
  <si>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</si>
  <si>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</si>
  <si>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</si>
  <si>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</si>
  <si>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</si>
  <si>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</si>
  <si>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</si>
  <si>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</si>
  <si>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</si>
  <si>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</si>
  <si>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</si>
  <si>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</si>
  <si>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</si>
  <si>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</si>
  <si>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</si>
  <si>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</si>
  <si>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</si>
  <si>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</si>
  <si>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</si>
  <si>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</si>
  <si>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</si>
  <si>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收入项目</t>
  </si>
  <si>
    <t>待偿债再融资专项债券上年结余</t>
  </si>
  <si>
    <t>动用偿债备付金</t>
  </si>
  <si>
    <t>支出项目</t>
  </si>
  <si>
    <t>偿债备付金</t>
  </si>
  <si>
    <t>结余项目</t>
  </si>
  <si>
    <t>待偿债再融资专项债券结余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</si>
  <si>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</si>
  <si>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</si>
  <si>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</si>
  <si>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</si>
  <si>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</si>
  <si>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</si>
  <si>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</si>
  <si>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</si>
  <si>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</si>
  <si>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</si>
  <si>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</si>
  <si>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</si>
  <si>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</si>
  <si>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</si>
  <si>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</si>
  <si>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</si>
  <si>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</si>
  <si>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</si>
  <si>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</si>
  <si>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</si>
  <si>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</si>
  <si>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</si>
  <si>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</si>
  <si>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</si>
  <si>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</si>
  <si>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</si>
  <si>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</si>
  <si>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</si>
  <si>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</si>
  <si>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</si>
  <si>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</si>
  <si>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</si>
  <si>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</si>
  <si>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</si>
  <si>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</si>
  <si>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</si>
  <si>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</si>
  <si>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</si>
  <si>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</si>
  <si>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</si>
  <si>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</si>
  <si>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</si>
  <si>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</si>
  <si>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</si>
  <si>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</si>
  <si>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</si>
  <si>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</si>
  <si>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</si>
  <si>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</si>
  <si>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</si>
  <si>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</si>
  <si>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</si>
  <si>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</si>
  <si>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</si>
  <si>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</si>
  <si>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</si>
  <si>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</si>
  <si>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</si>
  <si>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</si>
  <si>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</si>
  <si>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</si>
  <si>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</si>
  <si>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</si>
  <si>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</si>
  <si>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</si>
  <si>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</si>
  <si>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</si>
  <si>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</si>
  <si>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</si>
  <si>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</si>
  <si>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耕地保护考核奖惩基金收入</t>
  </si>
  <si>
    <t>耕地保护考核奖惩基金支出</t>
  </si>
  <si>
    <t>耕地保护考核奖惩基金结余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</si>
  <si>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</si>
  <si>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</si>
  <si>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</si>
  <si>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</si>
  <si>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</si>
  <si>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</si>
  <si>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超长期特别国债相关收入</t>
  </si>
  <si>
    <t>超长期特别国债安排的支出</t>
  </si>
  <si>
    <t>超长期特别国债相关结余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</si>
  <si>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</si>
  <si>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</si>
  <si>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</si>
  <si>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</si>
  <si>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</si>
  <si>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</si>
  <si>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政府性基金预算上级补助收入</t>
  </si>
  <si>
    <t>政府性基金预算补助下级支出</t>
  </si>
  <si>
    <t xml:space="preserve">  政府性基金转移支付收入</t>
  </si>
  <si>
    <t xml:space="preserve">  政府性基金转移支付支出</t>
  </si>
  <si>
    <t xml:space="preserve">    超长期特别国债转移支付收入</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</si>
  <si>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</si>
  <si>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</si>
  <si>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</si>
  <si>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</si>
  <si>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</si>
  <si>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</si>
  <si>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</si>
  <si>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</si>
  <si>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</si>
  <si>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</si>
  <si>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</si>
  <si>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</si>
  <si>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</si>
  <si>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</si>
  <si>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</si>
  <si>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</si>
  <si>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</si>
  <si>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</si>
  <si>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</si>
  <si>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</si>
  <si>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 xml:space="preserve">  中央政府债务收入</t>
  </si>
  <si>
    <t xml:space="preserve">  地方政府专项债务还本支出</t>
  </si>
  <si>
    <t xml:space="preserve">    超长期特别国债收入</t>
  </si>
  <si>
    <t xml:space="preserve">  抗疫特别国债还本支出</t>
  </si>
  <si>
    <t xml:space="preserve">  超长期特别国债还本支出</t>
  </si>
  <si>
    <t xml:space="preserve">    专项债务收入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</si>
  <si>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</si>
  <si>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</si>
  <si>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</si>
  <si>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</si>
  <si>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</si>
  <si>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 xml:space="preserve">  动用超长期特别国债偿债备付金</t>
  </si>
  <si>
    <t xml:space="preserve">  安排超长期特别国债偿债备付金</t>
  </si>
  <si>
    <t>政府性基金预算年终结余</t>
  </si>
  <si>
    <t xml:space="preserve">收　　入　　总　　计　</t>
  </si>
  <si>
    <t xml:space="preserve">支　　出　　总　　计　</t>
  </si>
  <si>
    <t>预算科目</t>
  </si>
  <si>
    <t>海南省高等级公路车辆通行附加费收入</t>
  </si>
  <si>
    <t>国家电影事业发展专项资金收入</t>
  </si>
  <si>
    <t>国有土地收益基金收入</t>
  </si>
  <si>
    <t>农业土地开发资金收入</t>
  </si>
  <si>
    <t>国有土地使用权出让收入</t>
  </si>
  <si>
    <t>大中型水库库区基金收入</t>
  </si>
  <si>
    <t>城市基础设施配套费收入</t>
  </si>
  <si>
    <t>小型水库移民扶助基金收入</t>
  </si>
  <si>
    <t>国家重大水利工程建设基金收入</t>
  </si>
  <si>
    <t>车辆通行费</t>
  </si>
  <si>
    <t>污水处理费收入</t>
  </si>
  <si>
    <t>抗疫特别国债财务基金收入</t>
  </si>
  <si>
    <t>超长期特别国债财务基金收入</t>
  </si>
  <si>
    <t>其他政府性基金收入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</si>
  <si>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</si>
  <si>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</si>
  <si>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</si>
  <si>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</si>
  <si>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</si>
  <si>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</si>
  <si>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</si>
  <si>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</si>
  <si>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</si>
  <si>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</si>
  <si>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</si>
  <si>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专项补助</t>
  </si>
  <si>
    <t>动用上年结余</t>
  </si>
  <si>
    <t xml:space="preserve">  超长期特别国债财务基金支出</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</si>
  <si>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</si>
  <si>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</si>
  <si>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</si>
  <si>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</si>
  <si>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</si>
  <si>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</si>
  <si>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</si>
  <si>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</si>
  <si>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</si>
  <si>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</si>
  <si>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</si>
  <si>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</si>
  <si>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</si>
  <si>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</si>
  <si>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</si>
  <si>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</si>
  <si>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</si>
  <si>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</si>
  <si>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</si>
  <si>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</si>
  <si>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</si>
  <si>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</si>
  <si>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</si>
  <si>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</si>
  <si>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</si>
  <si>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</si>
  <si>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</si>
  <si>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</si>
  <si>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</si>
  <si>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</si>
  <si>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</si>
  <si>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</si>
  <si>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</si>
  <si>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</si>
  <si>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</si>
  <si>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</si>
  <si>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</si>
  <si>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</si>
  <si>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</si>
  <si>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</si>
  <si>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</si>
  <si>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</si>
  <si>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</si>
  <si>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</si>
  <si>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</si>
  <si>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 xml:space="preserve">  国有企业政策性补贴(款)</t>
  </si>
  <si>
    <t xml:space="preserve">      军工企业利润收入</t>
  </si>
  <si>
    <t xml:space="preserve">    国有企业政策性补贴(项)</t>
  </si>
  <si>
    <t xml:space="preserve">      转制科研院所利润收入</t>
  </si>
  <si>
    <t xml:space="preserve">  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</si>
  <si>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</si>
  <si>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</si>
  <si>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</si>
  <si>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</si>
  <si>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</si>
  <si>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</si>
  <si>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</si>
  <si>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</si>
  <si>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</si>
  <si>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</si>
  <si>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</si>
  <si>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</si>
  <si>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</si>
  <si>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</si>
  <si>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</si>
  <si>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</si>
  <si>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</si>
  <si>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</si>
  <si>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</si>
  <si>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</si>
  <si>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</si>
  <si>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</si>
  <si>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</si>
  <si>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</si>
  <si>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</si>
  <si>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</si>
  <si>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 xml:space="preserve">  调出到一般公共预算资金</t>
  </si>
  <si>
    <t xml:space="preserve">  调出到政府性基金预算资金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</si>
  <si>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</si>
  <si>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</si>
  <si>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</si>
  <si>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</si>
  <si>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</si>
  <si>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</si>
  <si>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</si>
  <si>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</si>
  <si>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</si>
  <si>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</si>
  <si>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</si>
  <si>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</si>
  <si>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</si>
  <si>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</si>
  <si>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</si>
  <si>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</si>
  <si>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</si>
  <si>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</si>
  <si>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</si>
  <si>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</si>
  <si>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</si>
  <si>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</si>
  <si>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</si>
  <si>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</si>
  <si>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</si>
  <si>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</si>
  <si>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</si>
  <si>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</si>
  <si>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</si>
  <si>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</si>
  <si>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</si>
  <si>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</si>
  <si>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</si>
  <si>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</si>
  <si>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</si>
  <si>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</si>
  <si>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</si>
  <si>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</si>
  <si>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</si>
  <si>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</si>
  <si>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</si>
  <si>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</si>
  <si>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</si>
  <si>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</si>
  <si>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</si>
  <si>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</si>
  <si>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</si>
  <si>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</si>
  <si>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</si>
  <si>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</si>
  <si>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</si>
  <si>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</si>
  <si>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</si>
  <si>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</si>
  <si>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</si>
  <si>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</si>
  <si>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其他地方自行试点项目收益专项债券</t>
  </si>
  <si>
    <t>其他政府性基金</t>
  </si>
  <si>
    <t>其中:地级直属乡镇</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</si>
  <si>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</si>
  <si>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</si>
  <si>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</si>
  <si>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</si>
  <si>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</si>
  <si>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</si>
  <si>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</si>
  <si>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</si>
  <si>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</si>
  <si>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</si>
  <si>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</si>
  <si>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</si>
  <si>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</si>
  <si>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</si>
  <si>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</si>
  <si>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</si>
  <si>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</si>
  <si>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</si>
  <si>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</si>
  <si>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</si>
  <si>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</si>
  <si>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</si>
  <si>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</si>
  <si>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</si>
  <si>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</si>
  <si>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</si>
  <si>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</si>
  <si>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</si>
  <si>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</si>
  <si>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</si>
  <si>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</si>
  <si>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</si>
  <si>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</si>
  <si>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</si>
  <si>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</si>
  <si>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</si>
  <si>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</si>
  <si>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</si>
  <si>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</si>
  <si>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</si>
  <si>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</si>
  <si>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</si>
  <si>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</si>
  <si>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</si>
  <si>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捐赠收入</t>
  </si>
  <si>
    <t>二十三、其他支出</t>
  </si>
  <si>
    <t xml:space="preserve">    政府住房基金收入</t>
  </si>
  <si>
    <t>二十四、债务付息支出</t>
  </si>
  <si>
    <t>二十五、债务发行费用支出</t>
  </si>
  <si>
    <t>债务(转贷)收入</t>
  </si>
  <si>
    <t xml:space="preserve">  其中:净结余</t>
  </si>
  <si>
    <t>其他各项政府性基金相关收入</t>
  </si>
  <si>
    <t>其他各项政府性基金相关支出</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</si>
  <si>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</si>
  <si>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</si>
  <si>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</si>
  <si>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</si>
  <si>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</si>
  <si>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</si>
  <si>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</si>
  <si>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</si>
  <si>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</si>
  <si>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单位：个、人、万元</t>
  </si>
  <si>
    <t>数额</t>
  </si>
  <si>
    <t>一、上划税收</t>
  </si>
  <si>
    <t>上划中央税收</t>
  </si>
  <si>
    <t xml:space="preserve">  上划中央国内增值税</t>
  </si>
  <si>
    <t xml:space="preserve">  上划中央国内消费税</t>
  </si>
  <si>
    <t xml:space="preserve">  上划中央企业所得税</t>
  </si>
  <si>
    <t xml:space="preserve">  上划中央个人所得税</t>
  </si>
  <si>
    <t>上划省税收</t>
  </si>
  <si>
    <t>上划地市税收</t>
  </si>
  <si>
    <t>二、财政收支统计</t>
  </si>
  <si>
    <t>一般公共预算收入、政府性基金预算收入、国有资本经营预算收入中重复计算部分</t>
  </si>
  <si>
    <t>收入中其他重复计算的部分情况说明</t>
  </si>
  <si>
    <t>一般公共预算支出、政府性基金预算支出、国有资本经营预算支出中重复计算部分</t>
  </si>
  <si>
    <t>支出中其他重复计算的部分情况说明</t>
  </si>
  <si>
    <t>三、权责发生制核算情况</t>
  </si>
  <si>
    <t>一般公共预算</t>
  </si>
  <si>
    <t xml:space="preserve">  权责发生制核算的资金期初数</t>
  </si>
  <si>
    <t xml:space="preserve">  权责发生制核算的资金期末数</t>
  </si>
  <si>
    <t xml:space="preserve">  本年权责发生制核算的资金</t>
  </si>
  <si>
    <t xml:space="preserve">  国库集中支付年终结余期初数</t>
  </si>
  <si>
    <t xml:space="preserve">  国库集中支付年终结余期末数</t>
  </si>
  <si>
    <t xml:space="preserve">  本年国库集中支付结余</t>
  </si>
  <si>
    <t>国有资本经营预算</t>
  </si>
  <si>
    <t>四、一般公共预算支出年初预算情况</t>
  </si>
  <si>
    <t>全辖一般公共预算支出年初预算数(代编)</t>
  </si>
  <si>
    <t>全辖一般公共预算支出年初预算数(汇编)</t>
  </si>
  <si>
    <t>人大批准的本级全辖一般公共预算支出年初预算数(汇总)</t>
  </si>
  <si>
    <t>五、乡镇基本情况</t>
  </si>
  <si>
    <t>本年乡镇数</t>
  </si>
  <si>
    <t xml:space="preserve">  其中:实行“乡财县管”的乡镇数</t>
  </si>
  <si>
    <t>乡镇财政供养人数</t>
  </si>
  <si>
    <t xml:space="preserve">    其中:教师</t>
  </si>
  <si>
    <t>赤字乡镇个数</t>
  </si>
  <si>
    <t>乡镇年末总人口(万人)</t>
  </si>
  <si>
    <t xml:space="preserve">  城镇人口(万人)</t>
  </si>
  <si>
    <t xml:space="preserve">  乡村人口(万人)</t>
  </si>
  <si>
    <t>六、相关统计指标</t>
  </si>
  <si>
    <t>地区生产总值</t>
  </si>
  <si>
    <t xml:space="preserve">  第一产业</t>
  </si>
  <si>
    <t xml:space="preserve">  第二产业</t>
  </si>
  <si>
    <t xml:space="preserve">  第三产业</t>
  </si>
  <si>
    <t>总人口(万人)</t>
  </si>
  <si>
    <t>城镇居民人均可支配收入(元)</t>
  </si>
  <si>
    <t>农村居民人均可支配收入(元)</t>
  </si>
  <si>
    <t>七、预算资金年末相关情况</t>
  </si>
  <si>
    <t>会计科目</t>
  </si>
  <si>
    <t>年末余额</t>
  </si>
  <si>
    <t>国库存款</t>
  </si>
  <si>
    <t>其他财政存款</t>
  </si>
  <si>
    <t>国库现金管理资产</t>
  </si>
  <si>
    <t>有价证券</t>
  </si>
  <si>
    <t>与下级往来</t>
  </si>
  <si>
    <t xml:space="preserve">  其中:省与计划单列市往来</t>
  </si>
  <si>
    <t>在途款</t>
  </si>
  <si>
    <t>应付国库集中支付结余</t>
  </si>
  <si>
    <t>与上级往来</t>
  </si>
  <si>
    <t xml:space="preserve">  其中:上级拨付国债转贷资金</t>
  </si>
  <si>
    <t xml:space="preserve">       计划单列市与省往来</t>
  </si>
  <si>
    <t>预算稳定调节基金</t>
  </si>
  <si>
    <t>预算周转金</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</si>
</sst>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quot;￥&quot;* #,##0_ ;_ &quot;￥&quot;* \-#,##0_ ;_ &quot;￥&quot;* &quot;-&quot;_ ;_ @_ "/>
    <numFmt numFmtId="177" formatCode="_ &quot;￥&quot;* #,##0.00_ ;_ &quot;￥&quot;* \-#,##0.00_ ;_ &quot;￥&quot;* &quot;-&quot;??_ ;_ @_ "/>
    <numFmt numFmtId="178" formatCode="_ * #,##0_ ;_ * \-#,##0_ ;_ * &quot;-&quot;_ ;_ @_ "/>
    <numFmt numFmtId="179" formatCode="_ * #,##0.00_ ;_ * \-#,##0.00_ ;_ * &quot;-&quot;??_ ;_ @_ "/>
  </numFmts>
  <fonts count="29">
    <font>
      <color rgb="FF000000"/>
      <sz val="12"/>
      <name val="宋体"/>
    </font>
    <font>
      <color theme="1"/>
      <sz val="11"/>
      <name val="Calibri"/>
      <scheme val="minor"/>
    </font>
    <font>
      <color theme="0"/>
      <sz val="11"/>
      <name val="Calibri"/>
      <scheme val="minor"/>
    </font>
    <font>
      <color rgb="FF9C0006"/>
      <sz val="11"/>
      <name val="Calibri"/>
      <scheme val="minor"/>
    </font>
    <font>
      <b/>
      <color rgb="FFFA7D00"/>
      <sz val="11"/>
      <name val="Calibri"/>
      <scheme val="minor"/>
    </font>
    <font>
      <b/>
      <color rgb="FFFFFFFF"/>
      <sz val="11"/>
      <name val="Calibri"/>
      <scheme val="minor"/>
    </font>
    <font>
      <color indexed="0"/>
      <sz val="11"/>
      <name val="Calibri"/>
      <family val="2"/>
    </font>
    <font>
      <i/>
      <color rgb="FF7F7F7F"/>
      <sz val="11"/>
      <name val="Calibri"/>
      <scheme val="minor"/>
    </font>
    <font>
      <color rgb="FF006100"/>
      <sz val="11"/>
      <name val="Calibri"/>
      <scheme val="minor"/>
    </font>
    <font>
      <b/>
      <color theme="3"/>
      <sz val="15"/>
      <name val="Calibri"/>
      <scheme val="minor"/>
    </font>
    <font>
      <b/>
      <color theme="3"/>
      <sz val="13"/>
      <name val="Calibri"/>
      <scheme val="minor"/>
    </font>
    <font>
      <b/>
      <color theme="3"/>
      <sz val="11"/>
      <name val="Calibri"/>
      <scheme val="minor"/>
    </font>
    <font>
      <color rgb="FF3F3F76"/>
      <sz val="11"/>
      <name val="Calibri"/>
      <scheme val="minor"/>
    </font>
    <font>
      <color rgb="FFFA7D00"/>
      <sz val="11"/>
      <name val="Calibri"/>
      <scheme val="minor"/>
    </font>
    <font>
      <color rgb="FF9C6500"/>
      <sz val="11"/>
      <name val="Calibri"/>
      <scheme val="minor"/>
    </font>
    <font>
      <b/>
      <color rgb="FF3F3F3F"/>
      <sz val="11"/>
      <name val="Calibri"/>
      <scheme val="minor"/>
    </font>
    <font>
      <b/>
      <color theme="3"/>
      <sz val="18"/>
      <name val="Calibri"/>
      <scheme val="minor"/>
    </font>
    <font>
      <b/>
      <color theme="1"/>
      <sz val="11"/>
      <name val="Calibri"/>
      <scheme val="minor"/>
    </font>
    <font>
      <color rgb="FFFF0000"/>
      <sz val="11"/>
      <name val="Calibri"/>
      <scheme val="minor"/>
    </font>
    <font>
      <u/>
      <color rgb="FF0000FF"/>
      <sz val="11"/>
      <name val="Calibri"/>
      <scheme val="minor"/>
    </font>
    <font>
      <u/>
      <color rgb="FF800080"/>
      <sz val="11"/>
      <name val="Calibri"/>
      <scheme val="minor"/>
    </font>
    <font>
      <color auto="1"/>
      <sz val="12"/>
      <name val="宋体"/>
    </font>
    <font>
      <color rgb="FF000000"/>
      <sz val="11"/>
      <name val="Calibri"/>
      <scheme val="minor"/>
    </font>
    <font>
      <b/>
      <color auto="1"/>
      <sz val="18"/>
      <name val="宋体"/>
    </font>
    <font>
      <color auto="1"/>
      <sz val="10"/>
      <name val="宋体"/>
    </font>
    <font>
      <b/>
      <color auto="1"/>
      <sz val="10"/>
      <name val="宋体"/>
    </font>
    <font>
      <b/>
      <color auto="1"/>
      <sz val="28"/>
      <name val="宋体"/>
    </font>
    <font>
      <color auto="1"/>
      <sz val="11"/>
      <name val="宋体"/>
    </font>
    <font>
      <b/>
      <color auto="1"/>
      <sz val="20"/>
      <name val="宋体"/>
    </font>
  </fonts>
  <fills count="40">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patternFill>
    </fill>
    <fill>
      <patternFill patternType="solid">
        <fgColor rgb="FFC0C0C0"/>
      </patternFill>
    </fill>
    <fill>
      <patternFill patternType="solid">
        <fgColor rgb="FFFFFF99"/>
      </patternFill>
    </fill>
    <fill>
      <patternFill patternType="solid">
        <fgColor rgb="FF99CCFF"/>
      </patternFill>
    </fill>
    <fill>
      <patternFill patternType="solid">
        <fgColor rgb="FF66FF99"/>
      </patternFill>
    </fill>
    <fill>
      <patternFill patternType="solid">
        <fgColor rgb="FF9999FF"/>
      </patternFill>
    </fill>
    <fill>
      <patternFill patternType="solid">
        <fgColor theme="0" tint="-0.25"/>
        <bgColor indexed="64"/>
      </patternFill>
    </fill>
  </fills>
  <borders count="24">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medium">
        <color theme="4"/>
      </bottom>
    </border>
    <border>
      <left/>
      <right/>
      <top/>
      <bottom style="medium">
        <color theme="4" tint="0.5"/>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right/>
      <top style="thin">
        <color rgb="FF000000"/>
      </top>
      <bottom style="thin">
        <color rgb="FF000000"/>
      </bottom>
    </border>
    <border>
      <left/>
      <right/>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bottom/>
    </border>
    <border>
      <left/>
      <right/>
      <top style="thin">
        <color rgb="FF000000"/>
      </top>
      <bottom/>
    </border>
  </borders>
  <cellStyleXfs count="49">
    <xf numFmtId="0" fontId="0" fillId="0" borderId="0" applyFont="1"/>
    <xf numFmtId="0" fontId="1" fillId="2" borderId="0" applyFont="1" applyFill="1">
      <alignment vertical="top"/>
    </xf>
    <xf numFmtId="0" fontId="1" fillId="3" borderId="0" applyFont="1" applyFill="1">
      <alignment vertical="top"/>
    </xf>
    <xf numFmtId="0" fontId="1" fillId="4" borderId="0" applyFont="1" applyFill="1">
      <alignment vertical="top"/>
    </xf>
    <xf numFmtId="0" fontId="1" fillId="5" borderId="0" applyFont="1" applyFill="1">
      <alignment vertical="top"/>
    </xf>
    <xf numFmtId="0" fontId="1" fillId="6" borderId="0" applyFont="1" applyFill="1">
      <alignment vertical="top"/>
    </xf>
    <xf numFmtId="0" fontId="1" fillId="7" borderId="0" applyFont="1" applyFill="1">
      <alignment vertical="top"/>
    </xf>
    <xf numFmtId="0" fontId="1" fillId="8" borderId="0" applyFont="1" applyFill="1">
      <alignment vertical="top"/>
    </xf>
    <xf numFmtId="0" fontId="1" fillId="9" borderId="0" applyFont="1" applyFill="1">
      <alignment vertical="top"/>
    </xf>
    <xf numFmtId="0" fontId="1" fillId="10" borderId="0" applyFont="1" applyFill="1">
      <alignment vertical="top"/>
    </xf>
    <xf numFmtId="0" fontId="1" fillId="11" borderId="0" applyFont="1" applyFill="1">
      <alignment vertical="top"/>
    </xf>
    <xf numFmtId="0" fontId="1" fillId="12" borderId="0" applyFont="1" applyFill="1">
      <alignment vertical="top"/>
    </xf>
    <xf numFmtId="0" fontId="1" fillId="13" borderId="0" applyFont="1" applyFill="1">
      <alignment vertical="top"/>
    </xf>
    <xf numFmtId="0" fontId="2" fillId="14" borderId="0" applyFont="1" applyFill="1">
      <alignment vertical="top"/>
    </xf>
    <xf numFmtId="0" fontId="2" fillId="15" borderId="0" applyFont="1" applyFill="1">
      <alignment vertical="top"/>
    </xf>
    <xf numFmtId="0" fontId="2" fillId="16" borderId="0" applyFont="1" applyFill="1">
      <alignment vertical="top"/>
    </xf>
    <xf numFmtId="0" fontId="2" fillId="17" borderId="0" applyFont="1" applyFill="1">
      <alignment vertical="top"/>
    </xf>
    <xf numFmtId="0" fontId="2" fillId="18" borderId="0" applyFont="1" applyFill="1">
      <alignment vertical="top"/>
    </xf>
    <xf numFmtId="0" fontId="2" fillId="19" borderId="0" applyFont="1" applyFill="1">
      <alignment vertical="top"/>
    </xf>
    <xf numFmtId="0" fontId="2" fillId="20" borderId="0" applyFont="1" applyFill="1">
      <alignment vertical="top"/>
    </xf>
    <xf numFmtId="0" fontId="2" fillId="21" borderId="0" applyFont="1" applyFill="1">
      <alignment vertical="top"/>
    </xf>
    <xf numFmtId="0" fontId="2" fillId="22" borderId="0" applyFont="1" applyFill="1">
      <alignment vertical="top"/>
    </xf>
    <xf numFmtId="0" fontId="2" fillId="23" borderId="0" applyFont="1" applyFill="1">
      <alignment vertical="top"/>
    </xf>
    <xf numFmtId="0" fontId="2" fillId="24" borderId="0" applyFont="1" applyFill="1">
      <alignment vertical="top"/>
    </xf>
    <xf numFmtId="0" fontId="2" fillId="25" borderId="0" applyFont="1" applyFill="1">
      <alignment vertical="top"/>
    </xf>
    <xf numFmtId="0" fontId="3" fillId="26" borderId="0" applyFont="1" applyFill="1">
      <alignment vertical="top"/>
    </xf>
    <xf numFmtId="0" fontId="4" fillId="27" borderId="1" applyFont="1" applyFill="1" applyBorder="1">
      <alignment vertical="top"/>
    </xf>
    <xf numFmtId="0" fontId="5" fillId="28" borderId="2" applyFont="1" applyFill="1" applyBorder="1">
      <alignment vertical="top"/>
    </xf>
    <xf numFmtId="179" fontId="6" fillId="0" borderId="0" applyNumberFormat="1">
      <alignment vertical="top"/>
    </xf>
    <xf numFmtId="178" fontId="6" fillId="0" borderId="0" applyNumberFormat="1">
      <alignment vertical="top"/>
    </xf>
    <xf numFmtId="177" fontId="6" fillId="0" borderId="0" applyNumberFormat="1">
      <alignment vertical="top"/>
    </xf>
    <xf numFmtId="176" fontId="6" fillId="0" borderId="0" applyNumberFormat="1">
      <alignment vertical="top"/>
    </xf>
    <xf numFmtId="0" fontId="7" fillId="0" borderId="0" applyFont="1">
      <alignment vertical="top"/>
    </xf>
    <xf numFmtId="0" fontId="8" fillId="29" borderId="0" applyFont="1" applyFill="1">
      <alignment vertical="top"/>
    </xf>
    <xf numFmtId="0" fontId="9" fillId="0" borderId="3" applyFont="1" applyBorder="1">
      <alignment vertical="top"/>
    </xf>
    <xf numFmtId="0" fontId="10" fillId="0" borderId="3" applyFont="1" applyBorder="1">
      <alignment vertical="top"/>
    </xf>
    <xf numFmtId="0" fontId="11" fillId="0" borderId="4" applyFont="1" applyBorder="1">
      <alignment vertical="top"/>
    </xf>
    <xf numFmtId="0" fontId="11" fillId="0" borderId="0" applyFont="1">
      <alignment vertical="top"/>
    </xf>
    <xf numFmtId="0" fontId="12" fillId="30" borderId="1" applyFont="1" applyFill="1" applyBorder="1">
      <alignment vertical="top"/>
    </xf>
    <xf numFmtId="0" fontId="13" fillId="0" borderId="5" applyFont="1" applyBorder="1">
      <alignment vertical="top"/>
    </xf>
    <xf numFmtId="0" fontId="14" fillId="31" borderId="0" applyFont="1" applyFill="1">
      <alignment vertical="top"/>
    </xf>
    <xf numFmtId="0" fontId="6" fillId="32" borderId="6" applyFill="1" applyBorder="1">
      <alignment vertical="top"/>
    </xf>
    <xf numFmtId="0" fontId="15" fillId="27" borderId="7" applyFont="1" applyFill="1" applyBorder="1">
      <alignment vertical="top"/>
    </xf>
    <xf numFmtId="9" fontId="6" fillId="0" borderId="0" applyNumberFormat="1">
      <alignment vertical="top"/>
    </xf>
    <xf numFmtId="0" fontId="16" fillId="0" borderId="0" applyFont="1">
      <alignment vertical="top"/>
    </xf>
    <xf numFmtId="0" fontId="17" fillId="0" borderId="8" applyFont="1" applyBorder="1">
      <alignment vertical="top"/>
    </xf>
    <xf numFmtId="0" fontId="18" fillId="0" borderId="0" applyFont="1">
      <alignment vertical="top"/>
    </xf>
    <xf numFmtId="0" fontId="19" fillId="0" borderId="0" applyFont="1">
      <alignment vertical="top"/>
    </xf>
    <xf numFmtId="0" fontId="20" fillId="0" borderId="0" applyFont="1">
      <alignment vertical="top"/>
    </xf>
  </cellStyleXfs>
  <cellXfs count="362">
    <xf numFmtId="0" fontId="0" fillId="0" borderId="0" xfId="0" applyNumberFormat="1" applyFont="1"/>
    <xf numFmtId="0" fontId="0" fillId="0" borderId="0" xfId="0" applyFont="1"/>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9" fontId="6" fillId="0" borderId="0" xfId="28" applyNumberFormat="1">
      <alignment vertical="top"/>
    </xf>
    <xf numFmtId="178" fontId="6" fillId="0" borderId="0" xfId="29" applyNumberFormat="1">
      <alignment vertical="top"/>
    </xf>
    <xf numFmtId="177" fontId="6" fillId="0" borderId="0" xfId="30" applyNumberFormat="1">
      <alignment vertical="top"/>
    </xf>
    <xf numFmtId="17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3" xfId="35" applyFont="1" applyBorder="1">
      <alignment vertical="top"/>
    </xf>
    <xf numFmtId="0" fontId="11" fillId="0" borderId="4"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5" xfId="39" applyFont="1" applyBorder="1">
      <alignment vertical="top"/>
    </xf>
    <xf numFmtId="0" fontId="14" fillId="31" borderId="0" xfId="40" applyFont="1" applyFill="1">
      <alignment vertical="top"/>
    </xf>
    <xf numFmtId="0" fontId="6" fillId="32" borderId="6" xfId="41" applyFill="1" applyBorder="1">
      <alignment vertical="top"/>
    </xf>
    <xf numFmtId="0" fontId="15" fillId="27" borderId="7" xfId="42" applyFont="1" applyFill="1" applyBorder="1">
      <alignment vertical="top"/>
    </xf>
    <xf numFmtId="9" fontId="6" fillId="0" borderId="0" xfId="43" applyNumberFormat="1">
      <alignment vertical="top"/>
    </xf>
    <xf numFmtId="0" fontId="16" fillId="0" borderId="0" xfId="44" applyFont="1">
      <alignment vertical="top"/>
    </xf>
    <xf numFmtId="0" fontId="17" fillId="0" borderId="8" xfId="45" applyFont="1" applyBorder="1">
      <alignment vertical="top"/>
    </xf>
    <xf numFmtId="0" fontId="18" fillId="0" borderId="0" xfId="46" applyFont="1">
      <alignment vertical="top"/>
    </xf>
    <xf numFmtId="0" fontId="19" fillId="0" borderId="0" xfId="47" applyFont="1">
      <alignment vertical="top"/>
    </xf>
    <xf numFmtId="0" fontId="20" fillId="0" borderId="0" xfId="48" applyFont="1">
      <alignment vertical="top"/>
    </xf>
    <xf numFmtId="0" fontId="21" fillId="0" borderId="0" xfId="0" applyNumberFormat="1" applyFont="1"/>
    <xf numFmtId="0" fontId="0" fillId="0" borderId="0" xfId="0" applyNumberFormat="1" applyFont="1"/>
    <xf numFmtId="176" fontId="22" fillId="0" borderId="0" xfId="31" applyNumberFormat="1" applyFont="1">
      <alignment vertical="center"/>
    </xf>
    <xf numFmtId="0" fontId="1" fillId="4" borderId="0" xfId="3" applyNumberFormat="1" applyFont="1" applyFill="1">
      <alignment vertical="center"/>
    </xf>
    <xf numFmtId="0" fontId="12" fillId="30" borderId="1" xfId="38" applyNumberFormat="1" applyFont="1" applyFill="1" applyBorder="1">
      <alignment vertical="center"/>
    </xf>
    <xf numFmtId="177" fontId="22" fillId="0" borderId="0" xfId="30" applyNumberFormat="1" applyFont="1">
      <alignment vertical="center"/>
    </xf>
    <xf numFmtId="178" fontId="22" fillId="0" borderId="0" xfId="29" applyNumberFormat="1" applyFont="1">
      <alignment vertical="center"/>
    </xf>
    <xf numFmtId="0" fontId="1" fillId="10" borderId="0" xfId="9" applyNumberFormat="1" applyFont="1" applyFill="1">
      <alignment vertical="center"/>
    </xf>
    <xf numFmtId="0" fontId="3" fillId="26" borderId="0" xfId="25" applyNumberFormat="1" applyFont="1" applyFill="1">
      <alignment vertical="center"/>
    </xf>
    <xf numFmtId="179" fontId="22" fillId="0" borderId="0" xfId="28" applyNumberFormat="1" applyFont="1">
      <alignment vertical="center"/>
    </xf>
    <xf numFmtId="0" fontId="2" fillId="16" borderId="0" xfId="15" applyNumberFormat="1" applyFont="1" applyFill="1">
      <alignment vertical="center"/>
    </xf>
    <xf numFmtId="0" fontId="19" fillId="0" borderId="0" xfId="47" applyNumberFormat="1" applyFont="1">
      <alignment vertical="center"/>
    </xf>
    <xf numFmtId="9" fontId="22" fillId="0" borderId="0" xfId="43" applyNumberFormat="1" applyFont="1">
      <alignment vertical="center"/>
    </xf>
    <xf numFmtId="0" fontId="20" fillId="0" borderId="0" xfId="48" applyNumberFormat="1" applyFont="1">
      <alignment vertical="center"/>
    </xf>
    <xf numFmtId="0" fontId="22" fillId="32" borderId="6" xfId="41" applyNumberFormat="1" applyFont="1" applyFill="1" applyBorder="1">
      <alignment vertical="center"/>
    </xf>
    <xf numFmtId="0" fontId="2" fillId="15" borderId="0" xfId="14" applyNumberFormat="1" applyFont="1" applyFill="1">
      <alignment vertical="center"/>
    </xf>
    <xf numFmtId="0" fontId="11" fillId="0" borderId="0" xfId="37" applyNumberFormat="1" applyFont="1">
      <alignment vertical="center"/>
    </xf>
    <xf numFmtId="0" fontId="18" fillId="0" borderId="0" xfId="46" applyNumberFormat="1" applyFont="1">
      <alignment vertical="center"/>
    </xf>
    <xf numFmtId="0" fontId="16" fillId="0" borderId="0" xfId="44" applyNumberFormat="1" applyFont="1">
      <alignment vertical="center"/>
    </xf>
    <xf numFmtId="0" fontId="7" fillId="0" borderId="0" xfId="32" applyNumberFormat="1" applyFont="1">
      <alignment vertical="center"/>
    </xf>
    <xf numFmtId="0" fontId="9" fillId="0" borderId="3" xfId="34" applyNumberFormat="1" applyFont="1" applyBorder="1">
      <alignment vertical="center"/>
    </xf>
    <xf numFmtId="0" fontId="10" fillId="0" borderId="3" xfId="35" applyNumberFormat="1" applyFont="1" applyBorder="1">
      <alignment vertical="center"/>
    </xf>
    <xf numFmtId="0" fontId="2" fillId="14" borderId="0" xfId="13" applyNumberFormat="1" applyFont="1" applyFill="1">
      <alignment vertical="center"/>
    </xf>
    <xf numFmtId="0" fontId="11" fillId="0" borderId="4" xfId="36" applyNumberFormat="1" applyFont="1" applyBorder="1">
      <alignment vertical="center"/>
    </xf>
    <xf numFmtId="0" fontId="2" fillId="17" borderId="0" xfId="16" applyNumberFormat="1" applyFont="1" applyFill="1">
      <alignment vertical="center"/>
    </xf>
    <xf numFmtId="0" fontId="15" fillId="27" borderId="7" xfId="42" applyNumberFormat="1" applyFont="1" applyFill="1" applyBorder="1">
      <alignment vertical="center"/>
    </xf>
    <xf numFmtId="0" fontId="4" fillId="27" borderId="1" xfId="26" applyNumberFormat="1" applyFont="1" applyFill="1" applyBorder="1">
      <alignment vertical="center"/>
    </xf>
    <xf numFmtId="0" fontId="5" fillId="28" borderId="2" xfId="27" applyNumberFormat="1" applyFont="1" applyFill="1" applyBorder="1">
      <alignment vertical="center"/>
    </xf>
    <xf numFmtId="0" fontId="1" fillId="7" borderId="0" xfId="6" applyNumberFormat="1" applyFont="1" applyFill="1">
      <alignment vertical="center"/>
    </xf>
    <xf numFmtId="0" fontId="2" fillId="21" borderId="0" xfId="20" applyNumberFormat="1" applyFont="1" applyFill="1">
      <alignment vertical="center"/>
    </xf>
    <xf numFmtId="0" fontId="13" fillId="0" borderId="5" xfId="39" applyNumberFormat="1" applyFont="1" applyBorder="1">
      <alignment vertical="center"/>
    </xf>
    <xf numFmtId="0" fontId="17" fillId="0" borderId="8" xfId="45" applyNumberFormat="1" applyFont="1" applyBorder="1">
      <alignment vertical="center"/>
    </xf>
    <xf numFmtId="0" fontId="8" fillId="29" borderId="0" xfId="33" applyNumberFormat="1" applyFont="1" applyFill="1">
      <alignment vertical="center"/>
    </xf>
    <xf numFmtId="0" fontId="14" fillId="31" borderId="0" xfId="40" applyNumberFormat="1" applyFont="1" applyFill="1">
      <alignment vertical="center"/>
    </xf>
    <xf numFmtId="0" fontId="1" fillId="6" borderId="0" xfId="5" applyNumberFormat="1" applyFont="1" applyFill="1">
      <alignment vertical="center"/>
    </xf>
    <xf numFmtId="0" fontId="2" fillId="20" borderId="0" xfId="19" applyNumberFormat="1" applyFont="1" applyFill="1">
      <alignment vertical="center"/>
    </xf>
    <xf numFmtId="0" fontId="1" fillId="2" borderId="0" xfId="1" applyNumberFormat="1" applyFont="1" applyFill="1">
      <alignment vertical="center"/>
    </xf>
    <xf numFmtId="0" fontId="1" fillId="8" borderId="0" xfId="7" applyNumberFormat="1" applyFont="1" applyFill="1">
      <alignment vertical="center"/>
    </xf>
    <xf numFmtId="0" fontId="1" fillId="3" borderId="0" xfId="2" applyNumberFormat="1" applyFont="1" applyFill="1">
      <alignment vertical="center"/>
    </xf>
    <xf numFmtId="0" fontId="1" fillId="9" borderId="0" xfId="8" applyNumberFormat="1" applyFont="1" applyFill="1">
      <alignment vertical="center"/>
    </xf>
    <xf numFmtId="0" fontId="2" fillId="22" borderId="0" xfId="21" applyNumberFormat="1" applyFont="1" applyFill="1">
      <alignment vertical="center"/>
    </xf>
    <xf numFmtId="0" fontId="2" fillId="23" borderId="0" xfId="22" applyNumberFormat="1" applyFont="1" applyFill="1">
      <alignment vertical="center"/>
    </xf>
    <xf numFmtId="0" fontId="1" fillId="5" borderId="0" xfId="4" applyNumberFormat="1" applyFont="1" applyFill="1">
      <alignment vertical="center"/>
    </xf>
    <xf numFmtId="0" fontId="1" fillId="11" borderId="0" xfId="10" applyNumberFormat="1" applyFont="1" applyFill="1">
      <alignment vertical="center"/>
    </xf>
    <xf numFmtId="0" fontId="2" fillId="24" borderId="0" xfId="23" applyNumberFormat="1" applyFont="1" applyFill="1">
      <alignment vertical="center"/>
    </xf>
    <xf numFmtId="0" fontId="1" fillId="12" borderId="0" xfId="11" applyNumberFormat="1" applyFont="1" applyFill="1">
      <alignment vertical="center"/>
    </xf>
    <xf numFmtId="0" fontId="2" fillId="18" borderId="0" xfId="17" applyNumberFormat="1" applyFont="1" applyFill="1">
      <alignment vertical="center"/>
    </xf>
    <xf numFmtId="0" fontId="2" fillId="25" borderId="0" xfId="24" applyNumberFormat="1" applyFont="1" applyFill="1">
      <alignment vertical="center"/>
    </xf>
    <xf numFmtId="0" fontId="1" fillId="13" borderId="0" xfId="12" applyNumberFormat="1" applyFont="1" applyFill="1">
      <alignment vertical="center"/>
    </xf>
    <xf numFmtId="0" fontId="2" fillId="19" borderId="0" xfId="18" applyNumberFormat="1" applyFont="1" applyFill="1">
      <alignment vertical="center"/>
    </xf>
    <xf numFmtId="0" fontId="21" fillId="0" borderId="0" xfId="0" applyNumberFormat="1" applyFont="1"/>
    <xf numFmtId="0" fontId="23" fillId="33" borderId="0" xfId="0" applyNumberFormat="1" applyFont="1" applyFill="1">
      <alignment horizontal="center" vertical="center"/>
    </xf>
    <xf numFmtId="0" fontId="24" fillId="33" borderId="0" xfId="0" applyNumberFormat="1" applyFont="1" applyFill="1">
      <alignment horizontal="center" vertical="center"/>
    </xf>
    <xf numFmtId="0" fontId="24" fillId="33" borderId="0" xfId="0" applyNumberFormat="1" applyFont="1" applyFill="1">
      <alignment horizontal="right" vertical="center"/>
    </xf>
    <xf numFmtId="0" fontId="25" fillId="34" borderId="9" xfId="0" applyNumberFormat="1" applyFont="1" applyFill="1" applyBorder="1">
      <alignment horizontal="center" vertical="center"/>
    </xf>
    <xf numFmtId="0" fontId="25" fillId="34" borderId="10" xfId="0" applyNumberFormat="1" applyFont="1" applyFill="1" applyBorder="1">
      <alignment horizontal="center" vertical="center"/>
    </xf>
    <xf numFmtId="0" fontId="25" fillId="34" borderId="11" xfId="0" applyNumberFormat="1" applyFont="1" applyFill="1" applyBorder="1">
      <alignment horizontal="center" vertical="center"/>
    </xf>
    <xf numFmtId="0" fontId="24" fillId="34" borderId="9" xfId="0" applyNumberFormat="1" applyFont="1" applyFill="1" applyBorder="1">
      <alignment horizontal="left" vertical="center"/>
    </xf>
    <xf numFmtId="3" fontId="24" fillId="35" borderId="9" xfId="0" applyNumberFormat="1" applyFont="1" applyFill="1" applyBorder="1">
      <alignment horizontal="right" vertical="center"/>
    </xf>
    <xf numFmtId="3" fontId="24" fillId="36" borderId="9" xfId="0" applyNumberFormat="1" applyFont="1" applyFill="1" applyBorder="1">
      <alignment horizontal="right" vertical="center"/>
    </xf>
    <xf numFmtId="0" fontId="24" fillId="34" borderId="9" xfId="0" applyNumberFormat="1" applyFont="1" applyFill="1" applyBorder="1">
      <alignment vertical="center"/>
    </xf>
    <xf numFmtId="3" fontId="24" fillId="37" borderId="9" xfId="0" applyNumberFormat="1" applyFont="1" applyFill="1" applyBorder="1">
      <alignment horizontal="right" vertical="center"/>
    </xf>
    <xf numFmtId="0" fontId="24" fillId="34" borderId="9" xfId="0" applyNumberFormat="1" applyFont="1" applyFill="1" applyBorder="1">
      <alignment horizontal="left" vertical="center" wrapText="1"/>
    </xf>
    <xf numFmtId="0" fontId="25" fillId="34" borderId="12" xfId="0" applyNumberFormat="1" applyFont="1" applyFill="1" applyBorder="1">
      <alignment horizontal="center" vertical="center"/>
    </xf>
    <xf numFmtId="0" fontId="25" fillId="34" borderId="13" xfId="0" applyNumberFormat="1" applyFont="1" applyFill="1" applyBorder="1">
      <alignment horizontal="center" vertical="center"/>
    </xf>
    <xf numFmtId="0" fontId="24" fillId="34" borderId="10" xfId="0" applyNumberFormat="1" applyFont="1" applyFill="1" applyBorder="1">
      <alignment vertical="center"/>
    </xf>
    <xf numFmtId="0" fontId="21" fillId="34" borderId="11" xfId="0" applyNumberFormat="1" applyFont="1" applyFill="1" applyBorder="1">
      <alignment vertical="center"/>
    </xf>
    <xf numFmtId="0" fontId="24" fillId="34" borderId="14" xfId="0" applyNumberFormat="1" applyFont="1" applyFill="1" applyBorder="1">
      <alignment vertical="center"/>
    </xf>
    <xf numFmtId="3" fontId="24" fillId="38" borderId="9" xfId="0" applyNumberFormat="1" applyFont="1" applyFill="1" applyBorder="1">
      <alignment horizontal="right" vertical="center"/>
    </xf>
    <xf numFmtId="3" fontId="24" fillId="36" borderId="15" xfId="0" applyNumberFormat="1" applyFont="1" applyFill="1" applyBorder="1">
      <alignment horizontal="right" vertical="center"/>
    </xf>
    <xf numFmtId="3" fontId="25" fillId="34" borderId="9" xfId="0" applyNumberFormat="1" applyFont="1" applyFill="1" applyBorder="1">
      <alignment horizontal="center" vertical="center"/>
    </xf>
    <xf numFmtId="0" fontId="23" fillId="0" borderId="0" xfId="0" applyNumberFormat="1" applyFont="1">
      <alignment horizontal="center" vertical="center"/>
    </xf>
    <xf numFmtId="0" fontId="24" fillId="0" borderId="0" xfId="0" applyNumberFormat="1" applyFont="1">
      <alignment horizontal="right" vertical="center"/>
    </xf>
    <xf numFmtId="0" fontId="25" fillId="34" borderId="9" xfId="0" applyNumberFormat="1" applyFont="1" applyFill="1" applyBorder="1">
      <alignment horizontal="center" vertical="center" wrapText="1"/>
    </xf>
    <xf numFmtId="3" fontId="24" fillId="34" borderId="9" xfId="0" applyNumberFormat="1" applyFont="1" applyFill="1" applyBorder="1">
      <alignment horizontal="right" vertical="center"/>
    </xf>
    <xf numFmtId="0" fontId="25" fillId="34" borderId="9" xfId="0" applyNumberFormat="1" applyFont="1" applyFill="1" applyBorder="1">
      <alignment vertical="center"/>
    </xf>
    <xf numFmtId="0" fontId="25" fillId="34" borderId="16" xfId="0" applyNumberFormat="1" applyFont="1" applyFill="1" applyBorder="1">
      <alignment horizontal="center" vertical="center"/>
    </xf>
    <xf numFmtId="0" fontId="25" fillId="34" borderId="16" xfId="0" applyNumberFormat="1" applyFont="1" applyFill="1" applyBorder="1">
      <alignment horizontal="center" vertical="center" wrapText="1"/>
    </xf>
    <xf numFmtId="0" fontId="24" fillId="34" borderId="17" xfId="0" applyNumberFormat="1" applyFont="1" applyFill="1" applyBorder="1">
      <alignment vertical="center"/>
    </xf>
    <xf numFmtId="0" fontId="24" fillId="39" borderId="17" xfId="0" applyNumberFormat="1" applyFont="1" applyFill="1" applyBorder="1">
      <alignment vertical="center"/>
    </xf>
    <xf numFmtId="0" fontId="24" fillId="34" borderId="15" xfId="0" applyNumberFormat="1" applyFont="1" applyFill="1" applyBorder="1">
      <alignment vertical="center"/>
    </xf>
    <xf numFmtId="3" fontId="24" fillId="34" borderId="15" xfId="0" applyNumberFormat="1" applyFont="1" applyFill="1" applyBorder="1">
      <alignment horizontal="right" vertical="center"/>
    </xf>
    <xf numFmtId="0" fontId="25" fillId="39" borderId="9" xfId="0" applyNumberFormat="1" applyFont="1" applyFill="1" applyBorder="1">
      <alignment horizontal="center" vertical="center"/>
    </xf>
    <xf numFmtId="3" fontId="21" fillId="34" borderId="9" xfId="0" applyNumberFormat="1" applyFont="1" applyFill="1" applyBorder="1">
      <alignment horizontal="right"/>
    </xf>
    <xf numFmtId="0" fontId="25" fillId="39" borderId="9" xfId="0" applyNumberFormat="1" applyFont="1" applyFill="1" applyBorder="1">
      <alignment vertical="center"/>
    </xf>
    <xf numFmtId="0" fontId="24" fillId="39" borderId="9" xfId="0" applyNumberFormat="1" applyFont="1" applyFill="1" applyBorder="1">
      <alignment vertical="center"/>
    </xf>
    <xf numFmtId="3" fontId="24" fillId="38" borderId="16" xfId="0" applyNumberFormat="1" applyFont="1" applyFill="1" applyBorder="1">
      <alignment horizontal="right" vertical="center"/>
    </xf>
    <xf numFmtId="3" fontId="25" fillId="34" borderId="9" xfId="0" applyNumberFormat="1" applyFont="1" applyFill="1" applyBorder="1">
      <alignment horizontal="center" vertical="center" wrapText="1"/>
    </xf>
    <xf numFmtId="3" fontId="21" fillId="34" borderId="14" xfId="0" applyNumberFormat="1" applyFont="1" applyFill="1" applyBorder="1">
      <alignment horizontal="right"/>
    </xf>
    <xf numFmtId="3" fontId="24" fillId="36" borderId="17" xfId="0" applyNumberFormat="1" applyFont="1" applyFill="1" applyBorder="1">
      <alignment horizontal="right" vertical="center"/>
    </xf>
    <xf numFmtId="3" fontId="25" fillId="34" borderId="9" xfId="0" applyNumberFormat="1" applyFont="1" applyFill="1" applyBorder="1">
      <alignment vertical="center"/>
    </xf>
    <xf numFmtId="0" fontId="25" fillId="34" borderId="9" xfId="0" applyNumberFormat="1" applyFont="1" applyFill="1" applyBorder="1">
      <alignment horizontal="left" vertical="center"/>
    </xf>
    <xf numFmtId="3" fontId="24" fillId="36" borderId="16" xfId="0" applyNumberFormat="1" applyFont="1" applyFill="1" applyBorder="1">
      <alignment horizontal="right" vertical="center"/>
    </xf>
    <xf numFmtId="0" fontId="24" fillId="34" borderId="14" xfId="0" applyNumberFormat="1" applyFont="1" applyFill="1" applyBorder="1">
      <alignment horizontal="left" vertical="center"/>
    </xf>
    <xf numFmtId="3" fontId="21" fillId="34" borderId="9" xfId="0" applyNumberFormat="1" applyFont="1" applyFill="1" applyBorder="1"/>
    <xf numFmtId="0" fontId="25" fillId="34" borderId="14" xfId="0" applyNumberFormat="1" applyFont="1" applyFill="1" applyBorder="1">
      <alignment vertical="center"/>
    </xf>
    <xf numFmtId="3" fontId="21" fillId="34" borderId="14" xfId="0" applyNumberFormat="1" applyFont="1" applyFill="1" applyBorder="1"/>
    <xf numFmtId="0" fontId="25" fillId="34" borderId="18" xfId="0" applyNumberFormat="1" applyFont="1" applyFill="1" applyBorder="1">
      <alignment vertical="center"/>
    </xf>
    <xf numFmtId="0" fontId="21" fillId="0" borderId="0" xfId="0" applyNumberFormat="1" applyFont="1">
      <alignment vertical="center"/>
    </xf>
    <xf numFmtId="0" fontId="26" fillId="0" borderId="0" xfId="0" applyNumberFormat="1" applyFont="1">
      <alignment horizontal="center" vertical="center"/>
    </xf>
    <xf numFmtId="0" fontId="24" fillId="34" borderId="9" xfId="0" applyNumberFormat="1" applyFont="1" applyFill="1" applyBorder="1">
      <alignment horizontal="center" vertical="center"/>
    </xf>
    <xf numFmtId="3" fontId="24" fillId="34" borderId="16" xfId="0" applyNumberFormat="1" applyFont="1" applyFill="1" applyBorder="1">
      <alignment horizontal="right" vertical="center"/>
    </xf>
    <xf numFmtId="3" fontId="24" fillId="36" borderId="14" xfId="0" applyNumberFormat="1" applyFont="1" applyFill="1" applyBorder="1">
      <alignment horizontal="right" vertical="center"/>
    </xf>
    <xf numFmtId="3" fontId="24" fillId="35" borderId="16" xfId="0" applyNumberFormat="1" applyFont="1" applyFill="1" applyBorder="1">
      <alignment horizontal="right" vertical="center"/>
    </xf>
    <xf numFmtId="3" fontId="24" fillId="35" borderId="15" xfId="0" applyNumberFormat="1" applyFont="1" applyFill="1" applyBorder="1">
      <alignment horizontal="right" vertical="center"/>
    </xf>
    <xf numFmtId="0" fontId="24" fillId="0" borderId="0" xfId="0" applyNumberFormat="1" applyFont="1"/>
    <xf numFmtId="3" fontId="27" fillId="37" borderId="9" xfId="0" applyNumberFormat="1" applyFont="1" applyFill="1" applyBorder="1">
      <alignment horizontal="right" vertical="center"/>
    </xf>
    <xf numFmtId="0" fontId="24" fillId="34" borderId="17" xfId="0" applyNumberFormat="1" applyFont="1" applyFill="1" applyBorder="1">
      <alignment horizontal="left" vertical="center"/>
    </xf>
    <xf numFmtId="3" fontId="24" fillId="38" borderId="15" xfId="0" applyNumberFormat="1" applyFont="1" applyFill="1" applyBorder="1">
      <alignment horizontal="right" vertical="center"/>
    </xf>
    <xf numFmtId="0" fontId="24" fillId="34" borderId="16" xfId="0" applyNumberFormat="1" applyFont="1" applyFill="1" applyBorder="1">
      <alignment horizontal="left" vertical="center"/>
    </xf>
    <xf numFmtId="0" fontId="24" fillId="34" borderId="16" xfId="0" applyNumberFormat="1" applyFont="1" applyFill="1" applyBorder="1">
      <alignment vertical="center"/>
    </xf>
    <xf numFmtId="3" fontId="24" fillId="38" borderId="14" xfId="0" applyNumberFormat="1" applyFont="1" applyFill="1" applyBorder="1">
      <alignment horizontal="right" vertical="center"/>
    </xf>
    <xf numFmtId="0" fontId="24" fillId="34" borderId="15" xfId="0" applyNumberFormat="1" applyFont="1" applyFill="1" applyBorder="1">
      <alignment horizontal="left" vertical="center"/>
    </xf>
    <xf numFmtId="0" fontId="21" fillId="34" borderId="15" xfId="0" applyNumberFormat="1" applyFont="1" applyFill="1" applyBorder="1"/>
    <xf numFmtId="0" fontId="21" fillId="34" borderId="9" xfId="0" applyNumberFormat="1" applyFont="1" applyFill="1" applyBorder="1"/>
    <xf numFmtId="0" fontId="21" fillId="34" borderId="9" xfId="0" applyNumberFormat="1" applyFont="1" applyFill="1" applyBorder="1">
      <alignment vertical="center"/>
    </xf>
    <xf numFmtId="0" fontId="21" fillId="34" borderId="0" xfId="0" applyNumberFormat="1" applyFont="1" applyFill="1"/>
    <xf numFmtId="0" fontId="21" fillId="33" borderId="0" xfId="0" applyNumberFormat="1" applyFont="1" applyFill="1"/>
    <xf numFmtId="0" fontId="24" fillId="39" borderId="9" xfId="0" applyNumberFormat="1" applyFont="1" applyFill="1" applyBorder="1">
      <alignment horizontal="left" vertical="center"/>
    </xf>
    <xf numFmtId="0" fontId="25" fillId="39" borderId="9" xfId="0" applyNumberFormat="1" applyFont="1" applyFill="1" applyBorder="1">
      <alignment horizontal="left" vertical="center"/>
    </xf>
    <xf numFmtId="3" fontId="25" fillId="34" borderId="16" xfId="0" applyNumberFormat="1" applyFont="1" applyFill="1" applyBorder="1">
      <alignment horizontal="right" vertical="center"/>
    </xf>
    <xf numFmtId="3" fontId="25" fillId="34" borderId="9" xfId="0" applyNumberFormat="1" applyFont="1" applyFill="1" applyBorder="1">
      <alignment horizontal="right" vertical="center"/>
    </xf>
    <xf numFmtId="0" fontId="24" fillId="39" borderId="14" xfId="0" applyNumberFormat="1" applyFont="1" applyFill="1" applyBorder="1">
      <alignment horizontal="left" vertical="center"/>
    </xf>
    <xf numFmtId="3" fontId="24" fillId="34" borderId="9" xfId="0" applyNumberFormat="1" applyFont="1" applyFill="1" applyBorder="1">
      <alignment horizontal="right"/>
    </xf>
    <xf numFmtId="0" fontId="24" fillId="39" borderId="14" xfId="0" applyNumberFormat="1" applyFont="1" applyFill="1" applyBorder="1">
      <alignment vertical="center"/>
    </xf>
    <xf numFmtId="0" fontId="21" fillId="34" borderId="0" xfId="0" applyNumberFormat="1" applyFont="1" applyFill="1">
      <alignment wrapText="1"/>
    </xf>
    <xf numFmtId="0" fontId="24" fillId="0" borderId="19" xfId="0" applyNumberFormat="1" applyFont="1" applyBorder="1">
      <alignment horizontal="right" vertical="center"/>
    </xf>
    <xf numFmtId="0" fontId="25" fillId="34" borderId="15" xfId="0" applyNumberFormat="1" applyFont="1" applyFill="1" applyBorder="1">
      <alignment horizontal="center" vertical="center" wrapText="1"/>
    </xf>
    <xf numFmtId="0" fontId="24" fillId="39" borderId="9" xfId="0" applyNumberFormat="1" applyFont="1" applyFill="1" applyBorder="1">
      <alignment horizontal="right" vertical="center"/>
    </xf>
    <xf numFmtId="0" fontId="25" fillId="34" borderId="12" xfId="0" applyNumberFormat="1" applyFont="1" applyFill="1" applyBorder="1">
      <alignment horizontal="center" vertical="center" wrapText="1"/>
    </xf>
    <xf numFmtId="0" fontId="25" fillId="39" borderId="12" xfId="0" applyNumberFormat="1" applyFont="1" applyFill="1" applyBorder="1">
      <alignment horizontal="center" vertical="center" wrapText="1"/>
    </xf>
    <xf numFmtId="0" fontId="25" fillId="34" borderId="13" xfId="0" applyNumberFormat="1" applyFont="1" applyFill="1" applyBorder="1">
      <alignment horizontal="center" vertical="center" wrapText="1"/>
    </xf>
    <xf numFmtId="0" fontId="25" fillId="34" borderId="20" xfId="0" applyNumberFormat="1" applyFont="1" applyFill="1" applyBorder="1">
      <alignment horizontal="center" vertical="center" wrapText="1"/>
    </xf>
    <xf numFmtId="0" fontId="25" fillId="39" borderId="20" xfId="0" applyNumberFormat="1" applyFont="1" applyFill="1" applyBorder="1">
      <alignment horizontal="center" vertical="center" wrapText="1"/>
    </xf>
    <xf numFmtId="0" fontId="25" fillId="34" borderId="21" xfId="0" applyNumberFormat="1" applyFont="1" applyFill="1" applyBorder="1">
      <alignment horizontal="center" vertical="center" wrapText="1"/>
    </xf>
    <xf numFmtId="0" fontId="24" fillId="34" borderId="9" xfId="0" applyNumberFormat="1" applyFont="1" applyFill="1" applyBorder="1">
      <alignment horizontal="right" vertical="center"/>
    </xf>
    <xf numFmtId="0" fontId="25" fillId="39" borderId="15" xfId="0" applyNumberFormat="1" applyFont="1" applyFill="1" applyBorder="1">
      <alignment horizontal="center" vertical="center" wrapText="1"/>
    </xf>
    <xf numFmtId="0" fontId="25" fillId="39" borderId="16" xfId="0" applyNumberFormat="1" applyFont="1" applyFill="1" applyBorder="1">
      <alignment horizontal="center" vertical="center" wrapText="1"/>
    </xf>
    <xf numFmtId="0" fontId="24" fillId="0" borderId="0" xfId="0" applyNumberFormat="1" applyFont="1">
      <alignment vertical="center"/>
    </xf>
    <xf numFmtId="0" fontId="25" fillId="39" borderId="14" xfId="0" applyNumberFormat="1" applyFont="1" applyFill="1" applyBorder="1">
      <alignment vertical="center"/>
    </xf>
    <xf numFmtId="0" fontId="21" fillId="33" borderId="0" xfId="0" applyNumberFormat="1" applyFont="1" applyFill="1">
      <alignment wrapText="1"/>
    </xf>
    <xf numFmtId="0" fontId="21" fillId="0" borderId="0" xfId="0" applyNumberFormat="1" applyFont="1">
      <alignment wrapText="1"/>
    </xf>
    <xf numFmtId="0" fontId="25" fillId="34" borderId="14" xfId="0" applyNumberFormat="1" applyFont="1" applyFill="1" applyBorder="1">
      <alignment horizontal="center" vertical="center" wrapText="1"/>
    </xf>
    <xf numFmtId="0" fontId="25" fillId="39" borderId="14" xfId="0" applyNumberFormat="1" applyFont="1" applyFill="1" applyBorder="1">
      <alignment horizontal="left" vertical="center"/>
    </xf>
    <xf numFmtId="0" fontId="24" fillId="39" borderId="16" xfId="0" applyNumberFormat="1" applyFont="1" applyFill="1" applyBorder="1">
      <alignment horizontal="left" vertical="center"/>
    </xf>
    <xf numFmtId="0" fontId="25" fillId="39" borderId="16" xfId="0" applyNumberFormat="1" applyFont="1" applyFill="1" applyBorder="1">
      <alignment horizontal="left" vertical="center"/>
    </xf>
    <xf numFmtId="0" fontId="28" fillId="0" borderId="0" xfId="0" applyNumberFormat="1" applyFont="1">
      <alignment horizontal="center" vertical="center"/>
    </xf>
    <xf numFmtId="0" fontId="27" fillId="34" borderId="9" xfId="0" applyNumberFormat="1" applyFont="1" applyFill="1" applyBorder="1">
      <alignment horizontal="center" vertical="center"/>
    </xf>
    <xf numFmtId="0" fontId="27" fillId="34" borderId="9" xfId="0" applyNumberFormat="1" applyFont="1" applyFill="1" applyBorder="1">
      <alignment vertical="center"/>
    </xf>
    <xf numFmtId="0" fontId="24" fillId="33" borderId="9" xfId="0" applyNumberFormat="1" applyFont="1" applyFill="1" applyBorder="1">
      <alignment horizontal="center" vertical="center"/>
    </xf>
    <xf numFmtId="0" fontId="24" fillId="0" borderId="9" xfId="0" applyNumberFormat="1" applyFont="1" applyBorder="1">
      <alignment horizontal="center" vertical="center"/>
    </xf>
    <xf numFmtId="0" fontId="24" fillId="0" borderId="9" xfId="0" applyNumberFormat="1" applyFont="1" applyBorder="1">
      <alignment vertical="center"/>
    </xf>
    <xf numFmtId="3" fontId="24" fillId="35" borderId="9" xfId="0" applyNumberFormat="1" applyFont="1" applyFill="1" applyBorder="1">
      <alignment horizontal="center" vertical="center"/>
    </xf>
    <xf numFmtId="0" fontId="27" fillId="0" borderId="9" xfId="0" applyNumberFormat="1" applyFont="1" applyBorder="1">
      <alignment vertical="center"/>
    </xf>
    <xf numFmtId="0" fontId="24" fillId="33" borderId="9" xfId="0" applyNumberFormat="1" applyFont="1" applyFill="1" applyBorder="1">
      <alignment horizontal="left" vertical="center"/>
    </xf>
    <xf numFmtId="0" fontId="27" fillId="0" borderId="16" xfId="0" applyNumberFormat="1" applyFont="1" applyBorder="1">
      <alignment vertical="center"/>
    </xf>
    <xf numFmtId="0" fontId="27" fillId="37" borderId="9" xfId="0" applyNumberFormat="1" applyFont="1" applyFill="1" applyBorder="1">
      <alignment horizontal="left" vertical="center"/>
    </xf>
    <xf numFmtId="0" fontId="27" fillId="0" borderId="22" xfId="0" applyNumberFormat="1" applyFont="1" applyBorder="1">
      <alignment vertical="center"/>
    </xf>
    <xf numFmtId="0" fontId="24" fillId="0" borderId="16" xfId="0" applyNumberFormat="1" applyFont="1" applyBorder="1">
      <alignment horizontal="center" vertical="center"/>
    </xf>
    <xf numFmtId="0" fontId="24" fillId="0" borderId="16" xfId="0" applyNumberFormat="1" applyFont="1" applyBorder="1">
      <alignment horizontal="left" vertical="center"/>
    </xf>
    <xf numFmtId="3" fontId="24" fillId="0" borderId="20" xfId="0" applyNumberFormat="1" applyFont="1" applyBorder="1">
      <alignment horizontal="center" vertical="center"/>
    </xf>
    <xf numFmtId="0" fontId="27" fillId="0" borderId="22" xfId="0" applyNumberFormat="1" applyFont="1" applyBorder="1">
      <alignment horizontal="center" vertical="center"/>
    </xf>
    <xf numFmtId="0" fontId="27" fillId="34" borderId="17" xfId="0" applyNumberFormat="1" applyFont="1" applyFill="1" applyBorder="1">
      <alignment horizontal="center" vertical="center"/>
    </xf>
    <xf numFmtId="0" fontId="27" fillId="33" borderId="0" xfId="0" applyNumberFormat="1" applyFont="1" applyFill="1">
      <alignment horizontal="center" vertical="center"/>
    </xf>
    <xf numFmtId="3" fontId="21" fillId="36" borderId="0" xfId="0" applyNumberFormat="1" applyFont="1" applyFill="1">
      <alignment vertical="center"/>
    </xf>
    <xf numFmtId="0" fontId="21" fillId="0" borderId="0" xfId="0" applyNumberFormat="1" applyFont="1">
      <alignment horizontal="right" vertical="center"/>
    </xf>
    <xf numFmtId="49" fontId="27" fillId="36" borderId="19" xfId="0" applyNumberFormat="1" applyFont="1" applyFill="1" applyBorder="1">
      <alignment horizontal="left" vertical="center"/>
    </xf>
    <xf numFmtId="49" fontId="27" fillId="36" borderId="18" xfId="0" applyNumberFormat="1" applyFont="1" applyFill="1" applyBorder="1">
      <alignment horizontal="left" vertical="center"/>
    </xf>
    <xf numFmtId="49" fontId="27" fillId="36" borderId="23" xfId="0" applyNumberFormat="1" applyFont="1" applyFill="1" applyBorder="1">
      <alignment horizontal="left" vertical="center"/>
    </xf>
    <xf numFmtId="49" fontId="27" fillId="36" borderId="0" xfId="0" applyNumberFormat="1" applyFont="1" applyFill="1">
      <alignment horizontal="left" vertical="center"/>
    </xf>
    <xf numFmtId="3" fontId="27" fillId="36" borderId="18" xfId="0" applyNumberFormat="1" applyFont="1" applyFill="1" applyBorder="1">
      <alignment horizontal="left" vertical="center"/>
    </xf>
    <xf numFmtId="3" fontId="27" fillId="36" borderId="23" xfId="0" applyNumberFormat="1" applyFont="1" applyFill="1" applyBorder="1">
      <alignment horizontal="left" vertical="center"/>
    </xf>
    <xf numFmtId="3" fontId="27" fillId="36" borderId="19" xfId="0" applyNumberFormat="1" applyFont="1" applyFill="1" applyBorder="1">
      <alignment horizontal="left" vertical="center"/>
    </xf>
    <xf numFmtId="49" fontId="27" fillId="37" borderId="9" xfId="0" applyNumberFormat="1" applyFont="1" applyFill="1" applyBorder="1">
      <alignment horizontal="left" vertical="center"/>
    </xf>
    <xf numFmtId="49" fontId="0" fillId="0" borderId="0" xfId="0" applyNumberFormat="1" applyFont="1"/>
    <xf numFmtId="14" fontId="0" fillId="0" borderId="0" xfId="0" applyNumberFormat="1" applyFont="1"/>
    <xf numFmtId="0" fontId="0" fillId="0" borderId="0" xfId="0" applyNumberFormat="1" applyFont="1"/>
    <xf numFmtId="0" fontId="0" fillId="0" borderId="0" xfId="0" applyNumberFormat="1" applyFont="1"/>
    <xf numFmtId="49" fontId="0" fillId="0" borderId="0" xfId="0" applyNumberFormat="1" applyFont="1"/>
    <xf numFmtId="14" fontId="0" fillId="0" borderId="0" xfId="0" applyNumberFormat="1" applyFont="1"/>
    <xf numFmtId="49" fontId="0" fillId="0" borderId="0" xfId="0" applyNumberFormat="1" applyFont="1"/>
    <xf numFmtId="0" fontId="28" fillId="0" borderId="0" xfId="0" applyNumberFormat="1" applyFont="1">
      <alignment horizontal="center" vertical="center"/>
    </xf>
    <xf numFmtId="0" fontId="28" fillId="0" borderId="0" xfId="0" applyNumberFormat="1" applyFont="1">
      <alignment horizontal="center" vertical="center"/>
    </xf>
    <xf numFmtId="0" fontId="21" fillId="0" borderId="0" xfId="0" applyNumberFormat="1" applyFont="1">
      <alignment vertical="center"/>
    </xf>
    <xf numFmtId="0" fontId="21" fillId="0" borderId="0" xfId="0" applyNumberFormat="1" applyFont="1">
      <alignment horizontal="right" vertical="center"/>
    </xf>
    <xf numFmtId="49" fontId="27" fillId="36" borderId="19" xfId="0" applyNumberFormat="1" applyFont="1" applyFill="1" applyBorder="1">
      <alignment horizontal="left" vertical="center"/>
    </xf>
    <xf numFmtId="49" fontId="27" fillId="36" borderId="18" xfId="0" applyNumberFormat="1" applyFont="1" applyFill="1" applyBorder="1">
      <alignment horizontal="left" vertical="center"/>
    </xf>
    <xf numFmtId="49" fontId="27" fillId="36" borderId="23" xfId="0" applyNumberFormat="1" applyFont="1" applyFill="1" applyBorder="1">
      <alignment horizontal="left" vertical="center"/>
    </xf>
    <xf numFmtId="0" fontId="27" fillId="36" borderId="18" xfId="0" applyFont="1" applyFill="1" applyBorder="1">
      <alignment horizontal="left" vertical="center"/>
    </xf>
    <xf numFmtId="49" fontId="27" fillId="36" borderId="0" xfId="0" applyNumberFormat="1" applyFont="1" applyFill="1">
      <alignment horizontal="left" vertical="center"/>
    </xf>
    <xf numFmtId="3" fontId="27" fillId="36" borderId="18" xfId="0" applyNumberFormat="1" applyFont="1" applyFill="1" applyBorder="1">
      <alignment horizontal="left" vertical="center"/>
    </xf>
    <xf numFmtId="3" fontId="27" fillId="36" borderId="23" xfId="0" applyNumberFormat="1" applyFont="1" applyFill="1" applyBorder="1">
      <alignment horizontal="left" vertical="center"/>
    </xf>
    <xf numFmtId="3" fontId="27" fillId="36" borderId="19" xfId="0" applyNumberFormat="1" applyFont="1" applyFill="1" applyBorder="1">
      <alignment horizontal="left" vertical="center"/>
    </xf>
    <xf numFmtId="49" fontId="27" fillId="37" borderId="9" xfId="0" applyNumberFormat="1" applyFont="1" applyFill="1" applyBorder="1">
      <alignment horizontal="left" vertical="center"/>
    </xf>
    <xf numFmtId="0" fontId="21" fillId="0" borderId="0" xfId="0" applyNumberFormat="1" applyFont="1"/>
    <xf numFmtId="0" fontId="27" fillId="34" borderId="9" xfId="0" applyNumberFormat="1" applyFont="1" applyFill="1" applyBorder="1">
      <alignment horizontal="center" vertical="center"/>
    </xf>
    <xf numFmtId="0" fontId="27" fillId="34" borderId="9" xfId="0" applyNumberFormat="1" applyFont="1" applyFill="1" applyBorder="1">
      <alignment vertical="center"/>
    </xf>
    <xf numFmtId="0" fontId="24" fillId="33" borderId="9" xfId="0" applyNumberFormat="1" applyFont="1" applyFill="1" applyBorder="1">
      <alignment horizontal="center" vertical="center"/>
    </xf>
    <xf numFmtId="0" fontId="24" fillId="0" borderId="9" xfId="0" applyNumberFormat="1" applyFont="1" applyBorder="1">
      <alignment horizontal="center" vertical="center"/>
    </xf>
    <xf numFmtId="0" fontId="24" fillId="0" borderId="9" xfId="0" applyNumberFormat="1" applyFont="1" applyBorder="1">
      <alignment vertical="center"/>
    </xf>
    <xf numFmtId="0" fontId="24" fillId="34" borderId="9" xfId="0" applyNumberFormat="1" applyFont="1" applyFill="1" applyBorder="1">
      <alignment horizontal="center" vertical="center"/>
    </xf>
    <xf numFmtId="0" fontId="24" fillId="34" borderId="9" xfId="0" applyNumberFormat="1" applyFont="1" applyFill="1" applyBorder="1">
      <alignment horizontal="left" vertical="center"/>
    </xf>
    <xf numFmtId="3" fontId="24" fillId="35" borderId="9" xfId="0" applyNumberFormat="1" applyFont="1" applyFill="1" applyBorder="1">
      <alignment horizontal="center" vertical="center"/>
    </xf>
    <xf numFmtId="0" fontId="27" fillId="0" borderId="9" xfId="0" applyNumberFormat="1" applyFont="1" applyBorder="1">
      <alignment vertical="center"/>
    </xf>
    <xf numFmtId="0" fontId="24" fillId="33" borderId="9" xfId="0" applyNumberFormat="1" applyFont="1" applyFill="1" applyBorder="1">
      <alignment horizontal="left" vertical="center"/>
    </xf>
    <xf numFmtId="0" fontId="21" fillId="33" borderId="0" xfId="0" applyNumberFormat="1" applyFont="1" applyFill="1"/>
    <xf numFmtId="0" fontId="27" fillId="0" borderId="16" xfId="0" applyNumberFormat="1" applyFont="1" applyBorder="1">
      <alignment vertical="center"/>
    </xf>
    <xf numFmtId="0" fontId="27" fillId="37" borderId="9" xfId="0" applyNumberFormat="1" applyFont="1" applyFill="1" applyBorder="1">
      <alignment horizontal="left" vertical="center"/>
    </xf>
    <xf numFmtId="0" fontId="27" fillId="0" borderId="22" xfId="0" applyNumberFormat="1" applyFont="1" applyBorder="1">
      <alignment vertical="center"/>
    </xf>
    <xf numFmtId="0" fontId="24" fillId="34" borderId="14" xfId="0" applyNumberFormat="1" applyFont="1" applyFill="1" applyBorder="1">
      <alignment horizontal="left" vertical="center"/>
    </xf>
    <xf numFmtId="0" fontId="24" fillId="0" borderId="16" xfId="0" applyNumberFormat="1" applyFont="1" applyBorder="1">
      <alignment horizontal="center" vertical="center"/>
    </xf>
    <xf numFmtId="0" fontId="24" fillId="0" borderId="16" xfId="0" applyNumberFormat="1" applyFont="1" applyBorder="1">
      <alignment horizontal="left" vertical="center"/>
    </xf>
    <xf numFmtId="3" fontId="24" fillId="0" borderId="20" xfId="0" applyNumberFormat="1" applyFont="1" applyBorder="1">
      <alignment horizontal="center" vertical="center"/>
    </xf>
    <xf numFmtId="0" fontId="27" fillId="0" borderId="22" xfId="0" applyNumberFormat="1" applyFont="1" applyBorder="1">
      <alignment horizontal="center" vertical="center"/>
    </xf>
    <xf numFmtId="0" fontId="27" fillId="34" borderId="17" xfId="0" applyNumberFormat="1" applyFont="1" applyFill="1" applyBorder="1">
      <alignment horizontal="center" vertical="center"/>
    </xf>
    <xf numFmtId="0" fontId="24" fillId="33" borderId="0" xfId="0" applyNumberFormat="1" applyFont="1" applyFill="1">
      <alignment horizontal="center" vertical="center"/>
    </xf>
    <xf numFmtId="0" fontId="27" fillId="33" borderId="0" xfId="0" applyNumberFormat="1" applyFont="1" applyFill="1">
      <alignment horizontal="center" vertical="center"/>
    </xf>
    <xf numFmtId="3" fontId="21" fillId="36" borderId="0" xfId="0" applyNumberFormat="1" applyFont="1" applyFill="1">
      <alignment vertical="center"/>
    </xf>
    <xf numFmtId="0" fontId="26" fillId="0" borderId="0" xfId="0" applyNumberFormat="1" applyFont="1">
      <alignment horizontal="center" vertical="center"/>
    </xf>
    <xf numFmtId="0" fontId="23" fillId="0" borderId="0" xfId="0" applyNumberFormat="1" applyFont="1">
      <alignment horizontal="center" vertical="center"/>
    </xf>
    <xf numFmtId="0" fontId="23" fillId="0" borderId="0" xfId="0" applyNumberFormat="1" applyFont="1">
      <alignment horizontal="center" vertical="center"/>
    </xf>
    <xf numFmtId="0" fontId="24" fillId="0" borderId="0" xfId="0" applyNumberFormat="1" applyFont="1">
      <alignment horizontal="right" vertical="center"/>
    </xf>
    <xf numFmtId="0" fontId="24" fillId="0" borderId="0" xfId="0" applyNumberFormat="1" applyFont="1">
      <alignment horizontal="right" vertical="center"/>
    </xf>
    <xf numFmtId="0" fontId="25" fillId="34" borderId="9" xfId="0" applyNumberFormat="1" applyFont="1" applyFill="1" applyBorder="1">
      <alignment horizontal="center" vertical="center"/>
    </xf>
    <xf numFmtId="3" fontId="24" fillId="35" borderId="9" xfId="0" applyNumberFormat="1" applyFont="1" applyFill="1" applyBorder="1">
      <alignment horizontal="right" vertical="center"/>
    </xf>
    <xf numFmtId="0" fontId="25" fillId="34" borderId="9" xfId="0" applyNumberFormat="1" applyFont="1" applyFill="1" applyBorder="1">
      <alignment horizontal="left" vertical="center"/>
    </xf>
    <xf numFmtId="3" fontId="24" fillId="38" borderId="9" xfId="0" applyNumberFormat="1" applyFont="1" applyFill="1" applyBorder="1">
      <alignment horizontal="right" vertical="center"/>
    </xf>
    <xf numFmtId="3" fontId="24" fillId="36" borderId="9" xfId="0" applyNumberFormat="1" applyFont="1" applyFill="1" applyBorder="1">
      <alignment horizontal="right" vertical="center"/>
    </xf>
    <xf numFmtId="0" fontId="24" fillId="39" borderId="9" xfId="0" applyNumberFormat="1" applyFont="1" applyFill="1" applyBorder="1">
      <alignment horizontal="left" vertical="center"/>
    </xf>
    <xf numFmtId="0" fontId="25" fillId="39" borderId="9" xfId="0" applyNumberFormat="1" applyFont="1" applyFill="1" applyBorder="1">
      <alignment horizontal="left" vertical="center"/>
    </xf>
    <xf numFmtId="3" fontId="24" fillId="36" borderId="16" xfId="0" applyNumberFormat="1" applyFont="1" applyFill="1" applyBorder="1">
      <alignment horizontal="right" vertical="center"/>
    </xf>
    <xf numFmtId="0" fontId="25" fillId="39" borderId="14" xfId="0" applyNumberFormat="1" applyFont="1" applyFill="1" applyBorder="1">
      <alignment horizontal="left" vertical="center"/>
    </xf>
    <xf numFmtId="3" fontId="24" fillId="36" borderId="15" xfId="0" applyNumberFormat="1" applyFont="1" applyFill="1" applyBorder="1">
      <alignment horizontal="right" vertical="center"/>
    </xf>
    <xf numFmtId="0" fontId="25" fillId="34" borderId="9" xfId="0" applyNumberFormat="1" applyFont="1" applyFill="1" applyBorder="1">
      <alignment vertical="center"/>
    </xf>
    <xf numFmtId="0" fontId="24" fillId="34" borderId="9" xfId="0" applyNumberFormat="1" applyFont="1" applyFill="1" applyBorder="1">
      <alignment vertical="center"/>
    </xf>
    <xf numFmtId="0" fontId="24" fillId="39" borderId="16" xfId="0" applyNumberFormat="1" applyFont="1" applyFill="1" applyBorder="1">
      <alignment horizontal="left" vertical="center"/>
    </xf>
    <xf numFmtId="0" fontId="25" fillId="39" borderId="16" xfId="0" applyNumberFormat="1" applyFont="1" applyFill="1" applyBorder="1">
      <alignment horizontal="left" vertical="center"/>
    </xf>
    <xf numFmtId="0" fontId="24" fillId="39" borderId="14" xfId="0" applyNumberFormat="1" applyFont="1" applyFill="1" applyBorder="1">
      <alignment horizontal="left" vertical="center"/>
    </xf>
    <xf numFmtId="0" fontId="24" fillId="0" borderId="0" xfId="0" applyNumberFormat="1" applyFont="1">
      <alignment vertical="center"/>
    </xf>
    <xf numFmtId="0" fontId="25" fillId="34" borderId="16" xfId="0" applyNumberFormat="1" applyFont="1" applyFill="1" applyBorder="1">
      <alignment horizontal="center" vertical="center"/>
    </xf>
    <xf numFmtId="3" fontId="24" fillId="37" borderId="9" xfId="0" applyNumberFormat="1" applyFont="1" applyFill="1" applyBorder="1">
      <alignment horizontal="right" vertical="center"/>
    </xf>
    <xf numFmtId="0" fontId="21" fillId="0" borderId="0" xfId="0" applyNumberFormat="1" applyFont="1">
      <alignment wrapText="1"/>
    </xf>
    <xf numFmtId="0" fontId="25" fillId="34" borderId="9" xfId="0" applyNumberFormat="1" applyFont="1" applyFill="1" applyBorder="1">
      <alignment horizontal="center" vertical="center" wrapText="1"/>
    </xf>
    <xf numFmtId="0" fontId="25" fillId="34" borderId="14" xfId="0" applyNumberFormat="1" applyFont="1" applyFill="1" applyBorder="1">
      <alignment horizontal="center" vertical="center" wrapText="1"/>
    </xf>
    <xf numFmtId="0" fontId="25" fillId="34" borderId="16" xfId="0" applyNumberFormat="1" applyFont="1" applyFill="1" applyBorder="1">
      <alignment horizontal="center" vertical="center" wrapText="1"/>
    </xf>
    <xf numFmtId="0" fontId="25" fillId="34" borderId="20" xfId="0" applyNumberFormat="1" applyFont="1" applyFill="1" applyBorder="1">
      <alignment horizontal="center" vertical="center" wrapText="1"/>
    </xf>
    <xf numFmtId="0" fontId="24" fillId="34" borderId="14" xfId="0" applyNumberFormat="1" applyFont="1" applyFill="1" applyBorder="1">
      <alignment vertical="center"/>
    </xf>
    <xf numFmtId="0" fontId="24" fillId="34" borderId="17" xfId="0" applyNumberFormat="1" applyFont="1" applyFill="1" applyBorder="1">
      <alignment vertical="center"/>
    </xf>
    <xf numFmtId="3" fontId="24" fillId="34" borderId="9" xfId="0" applyNumberFormat="1" applyFont="1" applyFill="1" applyBorder="1">
      <alignment horizontal="right" vertical="center"/>
    </xf>
    <xf numFmtId="0" fontId="25" fillId="39" borderId="9" xfId="0" applyNumberFormat="1" applyFont="1" applyFill="1" applyBorder="1">
      <alignment vertical="center"/>
    </xf>
    <xf numFmtId="0" fontId="24" fillId="39" borderId="14" xfId="0" applyNumberFormat="1" applyFont="1" applyFill="1" applyBorder="1">
      <alignment vertical="center"/>
    </xf>
    <xf numFmtId="0" fontId="24" fillId="39" borderId="9" xfId="0" applyNumberFormat="1" applyFont="1" applyFill="1" applyBorder="1">
      <alignment vertical="center"/>
    </xf>
    <xf numFmtId="3" fontId="25" fillId="34" borderId="9" xfId="0" applyNumberFormat="1" applyFont="1" applyFill="1" applyBorder="1">
      <alignment horizontal="right" vertical="center"/>
    </xf>
    <xf numFmtId="0" fontId="21" fillId="33" borderId="0" xfId="0" applyNumberFormat="1" applyFont="1" applyFill="1">
      <alignment wrapText="1"/>
    </xf>
    <xf numFmtId="3" fontId="24" fillId="38" borderId="16" xfId="0" applyNumberFormat="1" applyFont="1" applyFill="1" applyBorder="1">
      <alignment horizontal="right" vertical="center"/>
    </xf>
    <xf numFmtId="0" fontId="25" fillId="34" borderId="14" xfId="0" applyNumberFormat="1" applyFont="1" applyFill="1" applyBorder="1">
      <alignment vertical="center"/>
    </xf>
    <xf numFmtId="0" fontId="25" fillId="39" borderId="14" xfId="0" applyNumberFormat="1" applyFont="1" applyFill="1" applyBorder="1">
      <alignment vertical="center"/>
    </xf>
    <xf numFmtId="3" fontId="24" fillId="35" borderId="15" xfId="0" applyNumberFormat="1" applyFont="1" applyFill="1" applyBorder="1">
      <alignment horizontal="right" vertical="center"/>
    </xf>
    <xf numFmtId="0" fontId="24" fillId="0" borderId="19" xfId="0" applyNumberFormat="1" applyFont="1" applyBorder="1">
      <alignment horizontal="right" vertical="center"/>
    </xf>
    <xf numFmtId="0" fontId="24" fillId="0" borderId="19" xfId="0" applyNumberFormat="1" applyFont="1" applyBorder="1">
      <alignment horizontal="right" vertical="center"/>
    </xf>
    <xf numFmtId="0" fontId="21" fillId="34" borderId="0" xfId="0" applyNumberFormat="1" applyFont="1" applyFill="1">
      <alignment wrapText="1"/>
    </xf>
    <xf numFmtId="0" fontId="25" fillId="34" borderId="15" xfId="0" applyNumberFormat="1" applyFont="1" applyFill="1" applyBorder="1">
      <alignment horizontal="center" vertical="center" wrapText="1"/>
    </xf>
    <xf numFmtId="0" fontId="25" fillId="34" borderId="12" xfId="0" applyNumberFormat="1" applyFont="1" applyFill="1" applyBorder="1">
      <alignment horizontal="center" vertical="center" wrapText="1"/>
    </xf>
    <xf numFmtId="0" fontId="25" fillId="39" borderId="12" xfId="0" applyNumberFormat="1" applyFont="1" applyFill="1" applyBorder="1">
      <alignment horizontal="center" vertical="center" wrapText="1"/>
    </xf>
    <xf numFmtId="0" fontId="25" fillId="34" borderId="13" xfId="0" applyNumberFormat="1" applyFont="1" applyFill="1" applyBorder="1">
      <alignment horizontal="center" vertical="center" wrapText="1"/>
    </xf>
    <xf numFmtId="0" fontId="25" fillId="39" borderId="15" xfId="0" applyNumberFormat="1" applyFont="1" applyFill="1" applyBorder="1">
      <alignment horizontal="center" vertical="center" wrapText="1"/>
    </xf>
    <xf numFmtId="0" fontId="25" fillId="39" borderId="20" xfId="0" applyNumberFormat="1" applyFont="1" applyFill="1" applyBorder="1">
      <alignment horizontal="center" vertical="center" wrapText="1"/>
    </xf>
    <xf numFmtId="0" fontId="25" fillId="34" borderId="21" xfId="0" applyNumberFormat="1" applyFont="1" applyFill="1" applyBorder="1">
      <alignment horizontal="center" vertical="center" wrapText="1"/>
    </xf>
    <xf numFmtId="0" fontId="25" fillId="39" borderId="16" xfId="0" applyNumberFormat="1" applyFont="1" applyFill="1" applyBorder="1">
      <alignment horizontal="center" vertical="center" wrapText="1"/>
    </xf>
    <xf numFmtId="0" fontId="24" fillId="39" borderId="9" xfId="0" applyNumberFormat="1" applyFont="1" applyFill="1" applyBorder="1">
      <alignment horizontal="right" vertical="center"/>
    </xf>
    <xf numFmtId="0" fontId="24" fillId="34" borderId="9" xfId="0" applyNumberFormat="1" applyFont="1" applyFill="1" applyBorder="1">
      <alignment horizontal="right" vertical="center"/>
    </xf>
    <xf numFmtId="0" fontId="23" fillId="33" borderId="0" xfId="0" applyNumberFormat="1" applyFont="1" applyFill="1">
      <alignment horizontal="center" vertical="center"/>
    </xf>
    <xf numFmtId="0" fontId="23" fillId="33" borderId="0" xfId="0" applyNumberFormat="1" applyFont="1" applyFill="1">
      <alignment horizontal="center" vertical="center"/>
    </xf>
    <xf numFmtId="3" fontId="24" fillId="34" borderId="9" xfId="0" applyNumberFormat="1" applyFont="1" applyFill="1" applyBorder="1">
      <alignment horizontal="right"/>
    </xf>
    <xf numFmtId="3" fontId="24" fillId="35" borderId="16" xfId="0" applyNumberFormat="1" applyFont="1" applyFill="1" applyBorder="1">
      <alignment horizontal="right" vertical="center"/>
    </xf>
    <xf numFmtId="0" fontId="24" fillId="39" borderId="17" xfId="0" applyNumberFormat="1" applyFont="1" applyFill="1" applyBorder="1">
      <alignment vertical="center"/>
    </xf>
    <xf numFmtId="0" fontId="21" fillId="34" borderId="0" xfId="0" applyNumberFormat="1" applyFont="1" applyFill="1"/>
    <xf numFmtId="0" fontId="25" fillId="39" borderId="9" xfId="0" applyNumberFormat="1" applyFont="1" applyFill="1" applyBorder="1">
      <alignment horizontal="center" vertical="center"/>
    </xf>
    <xf numFmtId="3" fontId="25" fillId="34" borderId="16" xfId="0" applyNumberFormat="1" applyFont="1" applyFill="1" applyBorder="1">
      <alignment horizontal="right" vertical="center"/>
    </xf>
    <xf numFmtId="3" fontId="24" fillId="36" borderId="17" xfId="0" applyNumberFormat="1" applyFont="1" applyFill="1" applyBorder="1">
      <alignment horizontal="right" vertical="center"/>
    </xf>
    <xf numFmtId="0" fontId="24" fillId="34" borderId="17" xfId="0" applyNumberFormat="1" applyFont="1" applyFill="1" applyBorder="1">
      <alignment horizontal="left" vertical="center"/>
    </xf>
    <xf numFmtId="3" fontId="24" fillId="38" borderId="15" xfId="0" applyNumberFormat="1" applyFont="1" applyFill="1" applyBorder="1">
      <alignment horizontal="right" vertical="center"/>
    </xf>
    <xf numFmtId="0" fontId="24" fillId="34" borderId="16" xfId="0" applyNumberFormat="1" applyFont="1" applyFill="1" applyBorder="1">
      <alignment horizontal="left" vertical="center"/>
    </xf>
    <xf numFmtId="0" fontId="24" fillId="34" borderId="16" xfId="0" applyNumberFormat="1" applyFont="1" applyFill="1" applyBorder="1">
      <alignment vertical="center"/>
    </xf>
    <xf numFmtId="3" fontId="24" fillId="38" borderId="14" xfId="0" applyNumberFormat="1" applyFont="1" applyFill="1" applyBorder="1">
      <alignment horizontal="right" vertical="center"/>
    </xf>
    <xf numFmtId="0" fontId="24" fillId="34" borderId="15" xfId="0" applyNumberFormat="1" applyFont="1" applyFill="1" applyBorder="1">
      <alignment horizontal="left" vertical="center"/>
    </xf>
    <xf numFmtId="0" fontId="24" fillId="34" borderId="15" xfId="0" applyNumberFormat="1" applyFont="1" applyFill="1" applyBorder="1">
      <alignment vertical="center"/>
    </xf>
    <xf numFmtId="0" fontId="21" fillId="34" borderId="15" xfId="0" applyNumberFormat="1" applyFont="1" applyFill="1" applyBorder="1"/>
    <xf numFmtId="0" fontId="21" fillId="34" borderId="9" xfId="0" applyNumberFormat="1" applyFont="1" applyFill="1" applyBorder="1"/>
    <xf numFmtId="0" fontId="21" fillId="34" borderId="9" xfId="0" applyNumberFormat="1" applyFont="1" applyFill="1" applyBorder="1">
      <alignment vertical="center"/>
    </xf>
    <xf numFmtId="3" fontId="27" fillId="37" borderId="9" xfId="0" applyNumberFormat="1" applyFont="1" applyFill="1" applyBorder="1">
      <alignment horizontal="right" vertical="center"/>
    </xf>
    <xf numFmtId="0" fontId="24" fillId="0" borderId="0" xfId="0" applyNumberFormat="1" applyFont="1"/>
    <xf numFmtId="3" fontId="24" fillId="34" borderId="16" xfId="0" applyNumberFormat="1" applyFont="1" applyFill="1" applyBorder="1">
      <alignment horizontal="right" vertical="center"/>
    </xf>
    <xf numFmtId="3" fontId="24" fillId="36" borderId="14" xfId="0" applyNumberFormat="1" applyFont="1" applyFill="1" applyBorder="1">
      <alignment horizontal="right" vertical="center"/>
    </xf>
    <xf numFmtId="3" fontId="21" fillId="34" borderId="9" xfId="0" applyNumberFormat="1" applyFont="1" applyFill="1" applyBorder="1"/>
    <xf numFmtId="3" fontId="21" fillId="34" borderId="14" xfId="0" applyNumberFormat="1" applyFont="1" applyFill="1" applyBorder="1"/>
    <xf numFmtId="0" fontId="25" fillId="34" borderId="18" xfId="0" applyNumberFormat="1" applyFont="1" applyFill="1" applyBorder="1">
      <alignment vertical="center"/>
    </xf>
    <xf numFmtId="3" fontId="24" fillId="34" borderId="15" xfId="0" applyNumberFormat="1" applyFont="1" applyFill="1" applyBorder="1">
      <alignment horizontal="right" vertical="center"/>
    </xf>
    <xf numFmtId="3" fontId="21" fillId="34" borderId="9" xfId="0" applyNumberFormat="1" applyFont="1" applyFill="1" applyBorder="1">
      <alignment horizontal="right"/>
    </xf>
    <xf numFmtId="3" fontId="25" fillId="34" borderId="9" xfId="0" applyNumberFormat="1" applyFont="1" applyFill="1" applyBorder="1">
      <alignment horizontal="center" vertical="center"/>
    </xf>
    <xf numFmtId="3" fontId="25" fillId="34" borderId="9" xfId="0" applyNumberFormat="1" applyFont="1" applyFill="1" applyBorder="1">
      <alignment horizontal="center" vertical="center" wrapText="1"/>
    </xf>
    <xf numFmtId="3" fontId="21" fillId="34" borderId="14" xfId="0" applyNumberFormat="1" applyFont="1" applyFill="1" applyBorder="1">
      <alignment horizontal="right"/>
    </xf>
    <xf numFmtId="3" fontId="25" fillId="34" borderId="9" xfId="0" applyNumberFormat="1" applyFont="1" applyFill="1" applyBorder="1">
      <alignment vertical="center"/>
    </xf>
    <xf numFmtId="0" fontId="24" fillId="33" borderId="0" xfId="0" applyNumberFormat="1" applyFont="1" applyFill="1">
      <alignment horizontal="right" vertical="center"/>
    </xf>
    <xf numFmtId="0" fontId="25" fillId="34" borderId="10" xfId="0" applyNumberFormat="1" applyFont="1" applyFill="1" applyBorder="1">
      <alignment horizontal="center" vertical="center"/>
    </xf>
    <xf numFmtId="0" fontId="25" fillId="34" borderId="11" xfId="0" applyNumberFormat="1" applyFont="1" applyFill="1" applyBorder="1">
      <alignment horizontal="center" vertical="center"/>
    </xf>
    <xf numFmtId="0" fontId="24" fillId="34" borderId="9" xfId="0" applyNumberFormat="1" applyFont="1" applyFill="1" applyBorder="1">
      <alignment horizontal="left" vertical="center" wrapText="1"/>
    </xf>
    <xf numFmtId="0" fontId="25" fillId="34" borderId="12" xfId="0" applyNumberFormat="1" applyFont="1" applyFill="1" applyBorder="1">
      <alignment horizontal="center" vertical="center"/>
    </xf>
    <xf numFmtId="0" fontId="25" fillId="34" borderId="13" xfId="0" applyNumberFormat="1" applyFont="1" applyFill="1" applyBorder="1">
      <alignment horizontal="center" vertical="center"/>
    </xf>
    <xf numFmtId="0" fontId="24" fillId="34" borderId="10" xfId="0" applyNumberFormat="1" applyFont="1" applyFill="1" applyBorder="1">
      <alignment vertical="center"/>
    </xf>
    <xf numFmtId="0" fontId="21" fillId="34" borderId="11" xfId="0" applyNumberFormat="1" applyFont="1" applyFill="1" applyBorder="1">
      <alignment vertical="center"/>
    </xf>
    <xf numFmtId="0" fontId="21" fillId="0" borderId="0" xfId="0" applyNumberFormat="1" applyFont="1"/>
  </cellXfs>
  <cellStyles count="4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超链接" xfId="47"/>
    <cellStyle name="已访问的超链接" xfId="4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sharedStrings" Target="sharedStrings.xml"/><Relationship Id="rId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8D741-419A-AFB5-8518-2FEC6D1906A8}" mc:Ignorable="x14ac">
  <dimension ref="A1:CV100"/>
  <sheetViews>
    <sheetView topLeftCell="A1" workbookViewId="0" showZeros="0">
      <selection activeCell="A1" sqref="A1"/>
    </sheetView>
  </sheetViews>
  <sheetFormatPr defaultColWidth="9.00390625" customHeight="1" defaultRowHeight="12.75"/>
  <cols>
    <col min="1" max="1" style="227" width="18.50390625" customWidth="1"/>
    <col min="2" max="2" style="228" width="20.375" customWidth="1"/>
    <col min="3" max="6" style="227" width="3.25390625" customWidth="1"/>
    <col min="7" max="11" style="227" width="9.00390625"/>
    <col min="12" max="12" style="227" width="9.375" customWidth="1"/>
  </cols>
  <sheetData>
    <row customHeight="1" ht="12.75">
      <c r="G1" s="226" t="s">
        <v>0</v>
      </c>
      <c s="226" t="s">
        <v>1</v>
      </c>
      <c s="226" t="s">
        <v>2</v>
      </c>
    </row>
    <row customHeight="1" ht="12.75">
      <c s="51" t="s">
        <v>3</v>
      </c>
      <c s="224" t="s">
        <v>4</v>
      </c>
      <c s="224"/>
      <c r="G2" s="226" t="s">
        <v>5</v>
      </c>
      <c s="226" t="s">
        <v>6</v>
      </c>
      <c s="226" t="s">
        <v>7</v>
      </c>
    </row>
    <row customHeight="1" ht="12.75">
      <c s="51" t="s">
        <v>8</v>
      </c>
      <c s="224" t="s">
        <v>9</v>
      </c>
      <c r="G3" s="226" t="s">
        <v>10</v>
      </c>
      <c s="226" t="s">
        <v>11</v>
      </c>
      <c s="226" t="s">
        <v>12</v>
      </c>
    </row>
    <row customHeight="1" ht="12.75">
      <c s="51" t="s">
        <v>13</v>
      </c>
      <c s="224" t="s">
        <v>14</v>
      </c>
      <c r="G4" s="226" t="s">
        <v>15</v>
      </c>
      <c s="226" t="s">
        <v>16</v>
      </c>
      <c s="226" t="s">
        <v>17</v>
      </c>
    </row>
    <row customHeight="1" ht="12.75">
      <c s="51" t="s">
        <v>18</v>
      </c>
      <c s="224" t="s">
        <v>19</v>
      </c>
      <c r="G5" s="226" t="s">
        <v>20</v>
      </c>
      <c s="226" t="s">
        <v>21</v>
      </c>
      <c s="226" t="s">
        <v>22</v>
      </c>
    </row>
    <row customHeight="1" ht="12.75">
      <c s="51" t="s">
        <v>23</v>
      </c>
      <c s="224" t="s">
        <v>24</v>
      </c>
      <c r="G6" s="226" t="s">
        <v>25</v>
      </c>
      <c s="226" t="s">
        <v>26</v>
      </c>
      <c s="226" t="s">
        <v>27</v>
      </c>
    </row>
    <row customHeight="1" ht="12.75">
      <c s="51" t="s">
        <v>28</v>
      </c>
      <c s="224" t="s">
        <v>29</v>
      </c>
      <c r="G7" s="226" t="s">
        <v>30</v>
      </c>
      <c s="226" t="s">
        <v>31</v>
      </c>
      <c s="226" t="s">
        <v>32</v>
      </c>
      <c r="L7" s="225"/>
    </row>
    <row customHeight="1" ht="12.75">
      <c s="51" t="s">
        <v>33</v>
      </c>
      <c s="224" t="s">
        <v>29</v>
      </c>
      <c r="G8" s="226" t="s">
        <v>34</v>
      </c>
      <c s="226" t="s">
        <v>35</v>
      </c>
      <c s="226" t="s">
        <v>36</v>
      </c>
    </row>
    <row customHeight="1" ht="12.75">
      <c s="51" t="s">
        <v>37</v>
      </c>
      <c s="230" t="s">
        <v>38</v>
      </c>
      <c r="G9" s="226" t="s">
        <v>39</v>
      </c>
      <c s="226" t="s">
        <v>40</v>
      </c>
      <c s="226" t="s">
        <v>41</v>
      </c>
    </row>
    <row customHeight="1" ht="12.75">
      <c s="51" t="s">
        <v>42</v>
      </c>
      <c s="224" t="s">
        <v>43</v>
      </c>
      <c r="G10" s="226" t="s">
        <v>44</v>
      </c>
      <c s="226" t="s">
        <v>45</v>
      </c>
      <c s="226" t="s">
        <v>46</v>
      </c>
    </row>
    <row customHeight="1" ht="12.75">
      <c s="51" t="s">
        <v>47</v>
      </c>
      <c s="224" t="s">
        <v>48</v>
      </c>
      <c r="G11" s="226" t="s">
        <v>49</v>
      </c>
      <c s="226" t="s">
        <v>50</v>
      </c>
      <c s="226" t="s">
        <v>51</v>
      </c>
    </row>
    <row customHeight="1" ht="12.75">
      <c s="51" t="s">
        <v>47</v>
      </c>
      <c s="224" t="s">
        <v>52</v>
      </c>
      <c r="G12" s="226" t="s">
        <v>53</v>
      </c>
      <c s="226" t="s">
        <v>54</v>
      </c>
      <c s="226" t="s">
        <v>55</v>
      </c>
    </row>
    <row customHeight="1" ht="12.75">
      <c s="51" t="s">
        <v>56</v>
      </c>
      <c s="224" t="s">
        <v>48</v>
      </c>
      <c r="G13" s="226" t="s">
        <v>57</v>
      </c>
      <c s="226" t="s">
        <v>58</v>
      </c>
      <c s="226" t="s">
        <v>59</v>
      </c>
    </row>
    <row customHeight="1" ht="12.75">
      <c s="226" t="s">
        <v>60</v>
      </c>
      <c s="230" t="s">
        <v>52</v>
      </c>
      <c r="G14" s="226" t="s">
        <v>61</v>
      </c>
      <c s="226" t="s">
        <v>62</v>
      </c>
      <c s="226" t="s">
        <v>63</v>
      </c>
    </row>
    <row customHeight="1" ht="12.75">
      <c s="51" t="s">
        <v>64</v>
      </c>
      <c s="224" t="s">
        <v>48</v>
      </c>
      <c r="G15" s="226" t="s">
        <v>65</v>
      </c>
      <c s="226" t="s">
        <v>66</v>
      </c>
      <c s="226" t="s">
        <v>67</v>
      </c>
    </row>
    <row customHeight="1" ht="12.75">
      <c s="51" t="s">
        <v>68</v>
      </c>
      <c s="224" t="s">
        <v>69</v>
      </c>
      <c r="G16" s="226" t="s">
        <v>70</v>
      </c>
      <c s="226" t="s">
        <v>71</v>
      </c>
      <c s="226" t="s">
        <v>72</v>
      </c>
    </row>
    <row customHeight="1" ht="12.75">
      <c s="51" t="s">
        <v>73</v>
      </c>
      <c s="224" t="s">
        <v>74</v>
      </c>
      <c r="G17" s="226" t="s">
        <v>75</v>
      </c>
      <c s="226" t="s">
        <v>76</v>
      </c>
      <c s="226" t="s">
        <v>77</v>
      </c>
    </row>
    <row customHeight="1" ht="12.75">
      <c s="51" t="s">
        <v>78</v>
      </c>
      <c s="224" t="s">
        <v>79</v>
      </c>
      <c r="G18" s="226" t="s">
        <v>80</v>
      </c>
      <c s="226" t="s">
        <v>81</v>
      </c>
      <c s="226" t="s">
        <v>82</v>
      </c>
    </row>
    <row customHeight="1" ht="12.75">
      <c s="51" t="s">
        <v>83</v>
      </c>
      <c s="224" t="s">
        <v>84</v>
      </c>
      <c r="G19" s="226" t="s">
        <v>85</v>
      </c>
      <c s="226" t="s">
        <v>86</v>
      </c>
      <c s="226" t="s">
        <v>87</v>
      </c>
    </row>
    <row customHeight="1" ht="12.75">
      <c r="G20" s="226" t="s">
        <v>88</v>
      </c>
      <c s="226" t="s">
        <v>89</v>
      </c>
      <c s="226" t="s">
        <v>90</v>
      </c>
    </row>
    <row customHeight="1" ht="12.75">
      <c r="G21" s="226" t="s">
        <v>91</v>
      </c>
      <c s="226" t="s">
        <v>92</v>
      </c>
      <c s="226" t="s">
        <v>93</v>
      </c>
    </row>
    <row customHeight="1" ht="12.75">
      <c r="G22" s="226" t="s">
        <v>94</v>
      </c>
      <c s="226" t="s">
        <v>95</v>
      </c>
      <c s="226" t="s">
        <v>96</v>
      </c>
    </row>
    <row customHeight="1" ht="12.75">
      <c r="G23" s="226" t="s">
        <v>97</v>
      </c>
      <c s="226" t="s">
        <v>98</v>
      </c>
      <c s="226" t="s">
        <v>99</v>
      </c>
    </row>
    <row customHeight="1" ht="12.75">
      <c r="G24" s="226" t="s">
        <v>100</v>
      </c>
      <c s="226" t="s">
        <v>101</v>
      </c>
      <c s="226" t="s">
        <v>102</v>
      </c>
    </row>
    <row customHeight="1" ht="12.75">
      <c r="G25" s="226" t="s">
        <v>103</v>
      </c>
      <c s="226" t="s">
        <v>104</v>
      </c>
      <c s="226" t="s">
        <v>105</v>
      </c>
    </row>
    <row customHeight="1" ht="12.75">
      <c r="G26" s="226" t="s">
        <v>106</v>
      </c>
      <c s="226" t="s">
        <v>107</v>
      </c>
      <c s="226" t="s">
        <v>108</v>
      </c>
    </row>
    <row customHeight="1" ht="12.75">
      <c r="G27" s="226" t="s">
        <v>109</v>
      </c>
      <c s="226" t="s">
        <v>110</v>
      </c>
      <c s="226" t="s">
        <v>111</v>
      </c>
    </row>
    <row customHeight="1" ht="12.75">
      <c r="G28" s="226" t="s">
        <v>112</v>
      </c>
      <c s="226" t="s">
        <v>113</v>
      </c>
      <c s="226" t="s">
        <v>114</v>
      </c>
    </row>
    <row customHeight="1" ht="12.75">
      <c r="G29" s="226" t="s">
        <v>115</v>
      </c>
      <c s="226" t="s">
        <v>116</v>
      </c>
      <c s="226" t="s">
        <v>117</v>
      </c>
    </row>
  </sheetData>
  <sheetProtection autoFilter="0" sort="1" allowResizeRows="1" allowResizeColumns="1" objects="1" allowDragInsertRows="1" allowDragInsertColumns="1"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12BF7-0059-F788-2A49-4515A6FB1E69}" mc:Ignorable="x14ac">
  <dimension ref="A1:D25"/>
  <sheetViews>
    <sheetView defaultGridColor="0" colorId="8" topLeftCell="A1" showGridLines="0" workbookViewId="0" tabSelected="1" showZeros="0">
      <selection activeCell="A1" sqref="A1:D1"/>
    </sheetView>
  </sheetViews>
  <sheetFormatPr defaultColWidth="12.125" customHeight="1" defaultRowHeight="15.652500000000002"/>
  <cols>
    <col min="2" max="2" style="244" width="20.50390625" customWidth="1"/>
    <col min="3" max="3" style="244" width="54.75390625" customWidth="1"/>
    <col min="4" max="4" style="244" width="23.125" customWidth="1"/>
  </cols>
  <sheetData>
    <row customHeight="1" ht="33.75">
      <c s="231" t="str">
        <f>'##BASEINFO'!$B$2&amp;"度"</f>
        <v>2024年度</v>
      </c>
      <c s="196"/>
      <c s="196"/>
      <c s="196"/>
    </row>
    <row customHeight="1" ht="33.75">
      <c s="231" t="str">
        <f>'##BASEINFO'!$B$7&amp;"基础信息表"</f>
        <v>芷江侗族自治县基础信息表</v>
      </c>
      <c s="196"/>
      <c s="196"/>
      <c s="196"/>
    </row>
    <row customHeight="1" ht="15.75">
      <c s="148"/>
      <c s="148"/>
      <c s="148"/>
      <c s="148"/>
    </row>
    <row customHeight="1" ht="15.75">
      <c s="148"/>
      <c s="148"/>
      <c s="148"/>
      <c s="148"/>
    </row>
    <row customHeight="1" ht="15.75">
      <c s="148"/>
      <c s="215" t="s">
        <v>118</v>
      </c>
      <c s="235" t="s">
        <v>119</v>
      </c>
      <c s="148"/>
    </row>
    <row customHeight="1" ht="15.75">
      <c s="148"/>
      <c s="215" t="s">
        <v>120</v>
      </c>
      <c s="235" t="s">
        <v>121</v>
      </c>
      <c s="148"/>
    </row>
    <row customHeight="1" ht="15.75">
      <c s="148"/>
      <c s="215" t="s">
        <v>122</v>
      </c>
      <c s="236" t="s">
        <v>123</v>
      </c>
      <c s="148"/>
    </row>
    <row customHeight="1" ht="15.75">
      <c s="148"/>
      <c s="215" t="s">
        <v>124</v>
      </c>
      <c s="237" t="s">
        <v>125</v>
      </c>
      <c s="148"/>
    </row>
    <row customHeight="1" ht="15.75">
      <c s="148"/>
      <c s="215" t="s">
        <v>126</v>
      </c>
      <c s="238" t="s">
        <v>127</v>
      </c>
      <c s="148"/>
    </row>
    <row customHeight="1" ht="15.75">
      <c s="148"/>
      <c s="215" t="s">
        <v>128</v>
      </c>
      <c s="239" t="s">
        <v>129</v>
      </c>
      <c s="148"/>
    </row>
    <row customHeight="1" ht="15.75">
      <c s="148"/>
      <c s="215" t="s">
        <v>130</v>
      </c>
      <c s="238" t="s">
        <v>131</v>
      </c>
      <c s="148"/>
    </row>
    <row customHeight="1" ht="15.75">
      <c s="148"/>
      <c s="215" t="s">
        <v>132</v>
      </c>
      <c s="235" t="s">
        <v>133</v>
      </c>
      <c s="148"/>
    </row>
    <row customHeight="1" ht="15.75">
      <c s="148"/>
      <c s="215" t="s">
        <v>134</v>
      </c>
      <c s="240" t="s">
        <v>135</v>
      </c>
      <c s="148"/>
    </row>
    <row customHeight="1" ht="15.75">
      <c s="148"/>
      <c s="215" t="s">
        <v>136</v>
      </c>
      <c s="241" t="s">
        <v>137</v>
      </c>
      <c s="148"/>
    </row>
    <row customHeight="1" ht="15.75">
      <c s="148"/>
      <c s="215" t="s">
        <v>138</v>
      </c>
      <c s="240" t="s">
        <v>139</v>
      </c>
      <c s="148"/>
    </row>
    <row customHeight="1" ht="15.75">
      <c s="148"/>
      <c s="215" t="s">
        <v>140</v>
      </c>
      <c s="242" t="s">
        <v>139</v>
      </c>
      <c s="148"/>
    </row>
    <row customHeight="1" ht="15.75">
      <c s="148"/>
      <c s="215" t="s">
        <v>141</v>
      </c>
      <c s="240" t="s">
        <v>142</v>
      </c>
      <c s="148"/>
    </row>
    <row customHeight="1" ht="15.75">
      <c s="148"/>
      <c s="215" t="s">
        <v>143</v>
      </c>
      <c s="240" t="s">
        <v>144</v>
      </c>
      <c s="148"/>
    </row>
    <row customHeight="1" ht="15.75">
      <c s="148"/>
      <c s="215" t="s">
        <v>145</v>
      </c>
      <c s="240" t="s">
        <v>146</v>
      </c>
      <c s="148"/>
    </row>
    <row customHeight="1" ht="15.75">
      <c s="148"/>
      <c s="215" t="s">
        <v>147</v>
      </c>
      <c s="240" t="s">
        <v>146</v>
      </c>
      <c s="148"/>
    </row>
    <row customHeight="1" ht="15.75">
      <c s="148"/>
      <c s="215" t="s">
        <v>148</v>
      </c>
      <c s="241" t="s">
        <v>149</v>
      </c>
      <c s="148"/>
    </row>
    <row customHeight="1" ht="15.75">
      <c s="148"/>
      <c s="215" t="s">
        <v>150</v>
      </c>
      <c s="243">
        <v>2095</v>
      </c>
      <c s="148" t="s">
        <v>151</v>
      </c>
    </row>
    <row customHeight="1" ht="15.75">
      <c s="148"/>
      <c s="215" t="s">
        <v>152</v>
      </c>
      <c s="236" t="s">
        <v>153</v>
      </c>
      <c s="148"/>
    </row>
    <row customHeight="1" ht="15.75">
      <c s="148"/>
      <c s="148"/>
      <c s="148"/>
      <c s="148"/>
    </row>
    <row customHeight="1" ht="15.75">
      <c s="148"/>
      <c s="148"/>
      <c s="148"/>
      <c s="148"/>
    </row>
  </sheetData>
  <sheetProtection autoFilter="0" sort="1" allowResizeRows="1" allowResizeColumns="1" objects="1" allowDragInsertRows="1" allowDragInsertColumns="1" insertRows="1" insertColumns="1" deleteRows="1" deleteColumns="1"/>
  <mergeCells count="2">
    <mergeCell ref="A1:D1"/>
    <mergeCell ref="A2:D2"/>
  </mergeCells>
  <printOptions gridLines="1"/>
  <pageMargins left="0.75" right="0.75" top="1.00" bottom="1.00" header="0.50" footer="0.50"/>
  <pageSetup pageOrder="downThenOver" orientation="portrait"/>
  <headerFooter>
    <oddHeader>&amp;L&amp;C&amp;A&amp;R</oddHeader>
    <oddFooter>&amp;L&amp;CPage &amp;P&amp;R</oddFooter>
    <evenHeader>&amp;L&amp;C&amp;A&amp;R</evenHeader>
    <evenFooter>&amp;L&amp;CPage &amp;P&amp;R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A40A8-97C8-7127-08C8-DDF3028FA838}" mc:Ignorable="x14ac">
  <dimension ref="A1:F37"/>
  <sheetViews>
    <sheetView defaultGridColor="0" colorId="8" topLeftCell="A1" showGridLines="0" workbookViewId="0" showZeros="0">
      <selection activeCell="A1" sqref="A1:F1"/>
    </sheetView>
  </sheetViews>
  <sheetFormatPr defaultColWidth="12.125" customHeight="1" defaultRowHeight="15.652500000000002"/>
  <cols>
    <col min="1" max="1" style="244" width="9.75390625" customWidth="1"/>
    <col min="2" max="2" style="244" width="13.50390625" customWidth="1"/>
    <col min="3" max="3" style="244" width="43.75390625" customWidth="1"/>
    <col min="4" max="4" style="244" width="7.75390625" customWidth="1"/>
    <col min="5" max="5" style="244" width="37.125" customWidth="1"/>
  </cols>
  <sheetData>
    <row customHeight="1" ht="33.75">
      <c s="196" t="s">
        <v>154</v>
      </c>
      <c s="196"/>
      <c s="196"/>
      <c s="196"/>
      <c s="196"/>
      <c s="196"/>
    </row>
    <row customHeight="1" ht="17.25">
      <c s="148"/>
      <c s="148"/>
      <c s="148"/>
      <c s="148"/>
      <c s="148"/>
      <c s="148"/>
    </row>
    <row customHeight="1" ht="17.25">
      <c s="148"/>
      <c s="197" t="s">
        <v>155</v>
      </c>
      <c s="197" t="s">
        <v>156</v>
      </c>
      <c s="197" t="s">
        <v>157</v>
      </c>
      <c s="198"/>
      <c s="148"/>
    </row>
    <row customHeight="1" ht="1.5">
      <c s="148"/>
      <c s="199"/>
      <c s="199"/>
      <c s="200"/>
      <c s="201"/>
      <c s="148"/>
    </row>
    <row customHeight="1" ht="15.75" hidden="1">
      <c s="148"/>
      <c s="150" t="s">
        <v>1</v>
      </c>
      <c s="107" t="s">
        <v>158</v>
      </c>
      <c s="252">
        <f>A36+1</f>
        <v>1</v>
      </c>
      <c s="203"/>
      <c s="148"/>
    </row>
    <row customHeight="1" ht="1.5">
      <c s="148"/>
      <c s="199"/>
      <c s="204"/>
      <c s="167"/>
      <c s="205"/>
      <c s="148"/>
    </row>
    <row customHeight="1" ht="17.25">
      <c s="148"/>
      <c s="150" t="s">
        <v>159</v>
      </c>
      <c s="107" t="s">
        <v>17</v>
      </c>
      <c s="257"/>
      <c s="197" t="s">
        <v>160</v>
      </c>
      <c s="148"/>
    </row>
    <row customHeight="1" ht="17.25">
      <c s="148"/>
      <c s="150" t="s">
        <v>161</v>
      </c>
      <c s="107" t="s">
        <v>22</v>
      </c>
      <c s="257"/>
      <c s="197"/>
      <c s="148"/>
    </row>
    <row customHeight="1" ht="15.75">
      <c s="148"/>
      <c s="150" t="s">
        <v>162</v>
      </c>
      <c s="107" t="s">
        <v>27</v>
      </c>
      <c s="257"/>
      <c s="197"/>
      <c s="148"/>
    </row>
    <row customHeight="1" ht="17.25">
      <c s="148"/>
      <c s="150" t="s">
        <v>163</v>
      </c>
      <c s="107" t="s">
        <v>32</v>
      </c>
      <c s="257"/>
      <c s="197"/>
      <c s="148"/>
    </row>
    <row customHeight="1" ht="17.25">
      <c s="148"/>
      <c s="150" t="s">
        <v>164</v>
      </c>
      <c s="107" t="s">
        <v>36</v>
      </c>
      <c s="257"/>
      <c s="197"/>
      <c s="148"/>
    </row>
    <row customHeight="1" ht="15.75">
      <c s="148"/>
      <c s="150" t="s">
        <v>165</v>
      </c>
      <c s="107" t="s">
        <v>41</v>
      </c>
      <c s="257"/>
      <c s="197"/>
      <c s="148"/>
    </row>
    <row customHeight="1" ht="17.25">
      <c s="148"/>
      <c s="150" t="s">
        <v>166</v>
      </c>
      <c s="107" t="s">
        <v>46</v>
      </c>
      <c s="257"/>
      <c s="197"/>
      <c s="148"/>
    </row>
    <row customHeight="1" ht="1.5">
      <c s="148"/>
      <c s="199"/>
      <c s="204"/>
      <c s="167"/>
      <c s="207"/>
      <c s="148"/>
    </row>
    <row customHeight="1" ht="15.75">
      <c s="148"/>
      <c s="150" t="s">
        <v>167</v>
      </c>
      <c s="143" t="s">
        <v>55</v>
      </c>
      <c s="257"/>
      <c s="197" t="s">
        <v>168</v>
      </c>
      <c s="148"/>
    </row>
    <row customHeight="1" ht="15.75">
      <c s="148"/>
      <c s="150" t="s">
        <v>169</v>
      </c>
      <c s="143" t="s">
        <v>59</v>
      </c>
      <c s="257"/>
      <c s="197"/>
      <c s="148"/>
    </row>
    <row customHeight="1" ht="17.25">
      <c s="148"/>
      <c s="150" t="s">
        <v>170</v>
      </c>
      <c s="107" t="s">
        <v>63</v>
      </c>
      <c s="257"/>
      <c s="197"/>
      <c s="148"/>
    </row>
    <row customHeight="1" ht="17.25">
      <c s="148"/>
      <c s="150" t="s">
        <v>171</v>
      </c>
      <c s="143" t="s">
        <v>67</v>
      </c>
      <c s="257"/>
      <c s="197"/>
      <c s="148"/>
    </row>
    <row customHeight="1" ht="17.25">
      <c s="148"/>
      <c s="150" t="s">
        <v>172</v>
      </c>
      <c s="107" t="s">
        <v>72</v>
      </c>
      <c s="257"/>
      <c s="197"/>
      <c s="148"/>
    </row>
    <row customHeight="1" ht="17.25">
      <c s="148"/>
      <c s="150" t="s">
        <v>173</v>
      </c>
      <c s="107" t="s">
        <v>77</v>
      </c>
      <c s="257"/>
      <c s="197"/>
      <c s="148"/>
    </row>
    <row customHeight="1" ht="1.5">
      <c s="148"/>
      <c s="199"/>
      <c s="204"/>
      <c s="167"/>
      <c s="207"/>
      <c s="148"/>
    </row>
    <row customHeight="1" ht="17.25">
      <c s="148"/>
      <c s="150" t="s">
        <v>174</v>
      </c>
      <c s="107" t="s">
        <v>87</v>
      </c>
      <c s="257"/>
      <c s="197" t="s">
        <v>175</v>
      </c>
      <c s="148"/>
    </row>
    <row customHeight="1" ht="17.25">
      <c s="148"/>
      <c s="150" t="s">
        <v>176</v>
      </c>
      <c s="107" t="s">
        <v>90</v>
      </c>
      <c s="257"/>
      <c s="197"/>
      <c s="148"/>
    </row>
    <row customHeight="1" ht="1.5">
      <c s="148"/>
      <c s="199"/>
      <c s="204"/>
      <c s="167"/>
      <c s="207"/>
      <c s="148"/>
    </row>
    <row customHeight="1" ht="17.25">
      <c s="148"/>
      <c s="150" t="s">
        <v>177</v>
      </c>
      <c s="107" t="s">
        <v>96</v>
      </c>
      <c s="257"/>
      <c s="197" t="s">
        <v>93</v>
      </c>
      <c s="148"/>
    </row>
    <row customHeight="1" ht="17.25">
      <c s="148"/>
      <c s="150" t="s">
        <v>178</v>
      </c>
      <c s="107" t="s">
        <v>99</v>
      </c>
      <c s="257"/>
      <c s="197"/>
      <c s="148"/>
    </row>
    <row customHeight="1" ht="17.25">
      <c s="148"/>
      <c s="150" t="s">
        <v>179</v>
      </c>
      <c s="107" t="s">
        <v>102</v>
      </c>
      <c s="257"/>
      <c s="197"/>
      <c s="148"/>
    </row>
    <row customHeight="1" ht="1.5">
      <c s="148"/>
      <c s="208"/>
      <c s="209"/>
      <c s="210"/>
      <c s="211"/>
      <c s="148"/>
    </row>
    <row customHeight="1" ht="17.25">
      <c s="148"/>
      <c s="150" t="s">
        <v>180</v>
      </c>
      <c s="107" t="s">
        <v>108</v>
      </c>
      <c s="257"/>
      <c s="212" t="s">
        <v>181</v>
      </c>
      <c s="148"/>
    </row>
    <row customHeight="1" ht="17.25">
      <c s="148"/>
      <c s="150" t="s">
        <v>182</v>
      </c>
      <c s="107" t="s">
        <v>111</v>
      </c>
      <c s="257"/>
      <c s="212"/>
      <c s="148"/>
    </row>
    <row customHeight="1" ht="17.25">
      <c s="148"/>
      <c s="150" t="s">
        <v>183</v>
      </c>
      <c s="107" t="s">
        <v>114</v>
      </c>
      <c s="257"/>
      <c s="212"/>
      <c s="148"/>
    </row>
    <row customHeight="1" ht="17.25">
      <c s="148"/>
      <c s="150" t="s">
        <v>184</v>
      </c>
      <c s="143" t="s">
        <v>117</v>
      </c>
      <c s="257"/>
      <c s="212"/>
      <c s="148"/>
    </row>
    <row customHeight="1" ht="15.75">
      <c s="148"/>
      <c s="102"/>
      <c r="D33" s="167"/>
      <c s="213"/>
      <c s="148"/>
    </row>
    <row customHeight="1" ht="17.25">
      <c s="148"/>
      <c r="D34" s="148"/>
      <c s="148"/>
      <c s="148"/>
    </row>
    <row customHeight="1" ht="17.25">
      <c s="148"/>
      <c s="148"/>
      <c s="148"/>
      <c s="148"/>
      <c s="148"/>
      <c s="148"/>
    </row>
    <row customHeight="1" ht="15.75" hidden="1">
      <c s="267"/>
      <c s="148"/>
      <c s="148"/>
      <c s="148"/>
      <c s="148"/>
      <c s="148"/>
    </row>
    <row customHeight="1" ht="17.25">
      <c s="148"/>
      <c s="148"/>
      <c s="148"/>
      <c r="F37" s="148"/>
    </row>
  </sheetData>
  <sheetProtection autoFilter="0" sort="1" allowResizeRows="1" allowResizeColumns="1" objects="1" allowDragInsertRows="1" allowDragInsertColumns="1" insertRows="1" insertColumns="1" deleteRows="1" deleteColumns="1"/>
  <mergeCells count="6">
    <mergeCell ref="A1:F1"/>
    <mergeCell ref="E7:E13"/>
    <mergeCell ref="E15:E20"/>
    <mergeCell ref="E22:E23"/>
    <mergeCell ref="E25:E27"/>
    <mergeCell ref="E29:E32"/>
  </mergeCells>
  <dataValidations count="1">
    <dataValidation type="decimal" allowBlank="1" showInputMessage="1" showErrorMessage="1" sqref="D5 D7:D13 D15:D20 D22:D23 D25:D27 D29:D32 A36">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08C38-DFDE-A9B8-43C8-DC58BB4AC717}" mc:Ignorable="x14ac">
  <dimension ref="A1:E20"/>
  <sheetViews>
    <sheetView defaultGridColor="0" colorId="8" topLeftCell="A1" showGridLines="0" workbookViewId="0" showZeros="0">
      <selection activeCell="A1" sqref="A1"/>
    </sheetView>
  </sheetViews>
  <sheetFormatPr defaultColWidth="12.125" customHeight="1" defaultRowHeight="15.652500000000002"/>
  <cols>
    <col min="1" max="5" style="244" width="22.125" customWidth="1"/>
  </cols>
  <sheetData>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42.75">
      <c s="149" t="s">
        <v>160</v>
      </c>
      <c s="149"/>
      <c s="149"/>
      <c s="149"/>
      <c s="149"/>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sheetData>
  <sheetProtection autoFilter="0" sort="1" allowResizeRows="1" allowResizeColumns="1" objects="1" allowDragInsertRows="1" allowDragInsertColumns="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CDD04-BD26-6BA8-4B8C-CC6C2C42FCD8}" mc:Ignorable="x14ac">
  <dimension ref="A1:C703"/>
  <sheetViews>
    <sheetView defaultGridColor="0" colorId="8" topLeftCell="A1" showGridLines="0" workbookViewId="0" showZeros="0">
      <selection activeCell="A1" sqref="A1:C1"/>
    </sheetView>
  </sheetViews>
  <sheetFormatPr defaultColWidth="12.125" customHeight="1" defaultRowHeight="17.1525"/>
  <cols>
    <col min="1" max="1" style="244" width="11.125" customWidth="1"/>
    <col min="2" max="2" style="244" width="67.75390625" customWidth="1"/>
    <col min="3" max="3" style="244" width="25.00390625" customWidth="1"/>
  </cols>
  <sheetData>
    <row customHeight="1" ht="33.75">
      <c s="269" t="str">
        <f>'##BASEINFO'!$B$2&amp;"度"&amp;'##BASEINFO'!$B$7&amp;"一般公共预算收入决算录入表		"</f>
        <v>2024年度芷江侗族自治县一般公共预算收入决算录入表		</v>
      </c>
      <c s="121"/>
      <c s="121"/>
    </row>
    <row customHeight="1" ht="17.25">
      <c s="122" t="s">
        <v>159</v>
      </c>
      <c s="122"/>
      <c s="122"/>
    </row>
    <row customHeight="1" ht="17.25">
      <c s="272" t="str">
        <f>"单位："&amp;'##BASEINFO'!$B$19</f>
        <v>单位：万元</v>
      </c>
      <c s="122"/>
      <c s="122"/>
    </row>
    <row customHeight="1" ht="17.25">
      <c s="104" t="s">
        <v>185</v>
      </c>
      <c s="104" t="s">
        <v>186</v>
      </c>
      <c s="104" t="s">
        <v>187</v>
      </c>
    </row>
    <row customHeight="1" ht="17.25">
      <c s="107"/>
      <c s="104" t="s">
        <v>188</v>
      </c>
      <c s="274">
        <f>SUM(C6,C353)</f>
        <v>50635</v>
      </c>
    </row>
    <row customHeight="1" ht="17.25">
      <c s="107">
        <v>101</v>
      </c>
      <c s="141" t="s">
        <v>189</v>
      </c>
      <c s="274">
        <f>C7+C45+C65+C190+C255+C262+C267+C283+C292+C298+C307+C316+C319+C322+C325+C337+C341+C344+C347+C350</f>
        <v>37058</v>
      </c>
    </row>
    <row customHeight="1" ht="17.25">
      <c s="107">
        <v>10101</v>
      </c>
      <c s="141" t="s">
        <v>190</v>
      </c>
      <c s="274">
        <f>SUM(C8,C38,C42)</f>
        <v>9389</v>
      </c>
    </row>
    <row customHeight="1" ht="17.25">
      <c s="107">
        <v>1010101</v>
      </c>
      <c s="141" t="s">
        <v>191</v>
      </c>
      <c s="274">
        <f>SUM(C9:C37)</f>
        <v>9389</v>
      </c>
    </row>
    <row customHeight="1" ht="17.25">
      <c s="107">
        <v>101010101</v>
      </c>
      <c s="107" t="s">
        <v>192</v>
      </c>
      <c s="276">
        <v>1192</v>
      </c>
    </row>
    <row customHeight="1" ht="17.25">
      <c s="107">
        <v>101010102</v>
      </c>
      <c s="107" t="s">
        <v>193</v>
      </c>
      <c s="276">
        <v>11</v>
      </c>
    </row>
    <row customHeight="1" ht="17.25">
      <c s="107">
        <v>101010103</v>
      </c>
      <c s="107" t="s">
        <v>194</v>
      </c>
      <c s="276">
        <v>2332</v>
      </c>
    </row>
    <row customHeight="1" ht="17.25">
      <c s="107">
        <v>101010104</v>
      </c>
      <c s="107" t="s">
        <v>195</v>
      </c>
      <c s="276"/>
    </row>
    <row customHeight="1" ht="17.25">
      <c s="107">
        <v>101010105</v>
      </c>
      <c s="107" t="s">
        <v>196</v>
      </c>
      <c s="276">
        <v>99</v>
      </c>
    </row>
    <row customHeight="1" ht="17.25">
      <c s="107">
        <v>101010106</v>
      </c>
      <c s="107" t="s">
        <v>197</v>
      </c>
      <c s="276">
        <v>5941</v>
      </c>
    </row>
    <row customHeight="1" ht="17.25">
      <c s="107">
        <v>101010117</v>
      </c>
      <c s="107" t="s">
        <v>198</v>
      </c>
      <c s="276"/>
    </row>
    <row customHeight="1" ht="17.25">
      <c s="107">
        <v>101010118</v>
      </c>
      <c s="107" t="s">
        <v>199</v>
      </c>
      <c s="276"/>
    </row>
    <row customHeight="1" ht="17.25">
      <c s="107">
        <v>101010119</v>
      </c>
      <c s="107" t="s">
        <v>200</v>
      </c>
      <c s="276">
        <v>348</v>
      </c>
    </row>
    <row customHeight="1" ht="17.25">
      <c s="107">
        <v>101010120</v>
      </c>
      <c s="107" t="s">
        <v>201</v>
      </c>
      <c s="276">
        <v>113</v>
      </c>
    </row>
    <row customHeight="1" ht="17.25">
      <c s="107">
        <v>101010121</v>
      </c>
      <c s="107" t="s">
        <v>202</v>
      </c>
      <c s="276"/>
    </row>
    <row customHeight="1" ht="17.25">
      <c s="107">
        <v>101010122</v>
      </c>
      <c s="107" t="s">
        <v>203</v>
      </c>
      <c s="276"/>
    </row>
    <row customHeight="1" ht="17.25">
      <c s="107">
        <v>101010125</v>
      </c>
      <c s="107" t="s">
        <v>204</v>
      </c>
      <c s="276"/>
    </row>
    <row customHeight="1" ht="17.25">
      <c s="107">
        <v>101010127</v>
      </c>
      <c s="107" t="s">
        <v>205</v>
      </c>
      <c s="276"/>
    </row>
    <row customHeight="1" ht="17.25">
      <c s="107">
        <v>101010129</v>
      </c>
      <c s="107" t="s">
        <v>206</v>
      </c>
      <c s="276">
        <v>-13</v>
      </c>
    </row>
    <row customHeight="1" ht="17.25">
      <c s="107">
        <v>101010131</v>
      </c>
      <c s="107" t="s">
        <v>207</v>
      </c>
      <c s="276"/>
    </row>
    <row customHeight="1" ht="17.25">
      <c s="107">
        <v>101010132</v>
      </c>
      <c s="107" t="s">
        <v>208</v>
      </c>
      <c s="276"/>
    </row>
    <row customHeight="1" ht="17.25">
      <c s="107">
        <v>101010133</v>
      </c>
      <c s="107" t="s">
        <v>209</v>
      </c>
      <c s="276">
        <v>-64</v>
      </c>
    </row>
    <row customHeight="1" ht="17.25">
      <c s="107">
        <v>101010134</v>
      </c>
      <c s="107" t="s">
        <v>210</v>
      </c>
      <c s="276"/>
    </row>
    <row customHeight="1" ht="17.25">
      <c s="107">
        <v>101010135</v>
      </c>
      <c s="107" t="s">
        <v>211</v>
      </c>
      <c s="276"/>
    </row>
    <row customHeight="1" ht="17.25">
      <c s="107">
        <v>101010136</v>
      </c>
      <c s="107" t="s">
        <v>212</v>
      </c>
      <c s="276"/>
    </row>
    <row customHeight="1" ht="17.25">
      <c s="107">
        <v>101010137</v>
      </c>
      <c s="107" t="s">
        <v>213</v>
      </c>
      <c s="276"/>
    </row>
    <row customHeight="1" ht="17.25">
      <c s="107">
        <v>101010138</v>
      </c>
      <c s="107" t="s">
        <v>214</v>
      </c>
      <c s="276">
        <v>-587</v>
      </c>
    </row>
    <row customHeight="1" ht="17.25">
      <c s="107">
        <v>101010150</v>
      </c>
      <c s="107" t="s">
        <v>215</v>
      </c>
      <c s="276"/>
    </row>
    <row customHeight="1" ht="17.25">
      <c s="107">
        <v>101010151</v>
      </c>
      <c s="107" t="s">
        <v>216</v>
      </c>
      <c s="276">
        <v>17</v>
      </c>
    </row>
    <row customHeight="1" ht="17.25">
      <c s="107">
        <v>101010152</v>
      </c>
      <c s="107" t="s">
        <v>217</v>
      </c>
      <c s="276"/>
    </row>
    <row customHeight="1" ht="17.25">
      <c s="107">
        <v>101010153</v>
      </c>
      <c s="107" t="s">
        <v>218</v>
      </c>
      <c s="276"/>
    </row>
    <row customHeight="1" ht="17.25">
      <c s="107">
        <v>101010154</v>
      </c>
      <c s="107" t="s">
        <v>219</v>
      </c>
      <c s="276"/>
    </row>
    <row customHeight="1" ht="17.25">
      <c s="107">
        <v>101010155</v>
      </c>
      <c s="107" t="s">
        <v>220</v>
      </c>
      <c s="276"/>
    </row>
    <row customHeight="1" ht="17.25">
      <c s="107">
        <v>1010102</v>
      </c>
      <c s="141" t="s">
        <v>221</v>
      </c>
      <c s="274">
        <f>SUM(C39:C41)</f>
        <v>0</v>
      </c>
    </row>
    <row customHeight="1" ht="17.25">
      <c s="107">
        <v>101010201</v>
      </c>
      <c s="107" t="s">
        <v>222</v>
      </c>
      <c s="276"/>
    </row>
    <row customHeight="1" ht="17.25">
      <c s="107">
        <v>101010220</v>
      </c>
      <c s="107" t="s">
        <v>223</v>
      </c>
      <c s="276"/>
    </row>
    <row customHeight="1" ht="17.25">
      <c s="107">
        <v>101010221</v>
      </c>
      <c s="107" t="s">
        <v>224</v>
      </c>
      <c s="276"/>
    </row>
    <row customHeight="1" ht="17.25">
      <c s="107">
        <v>1010103</v>
      </c>
      <c s="141" t="s">
        <v>225</v>
      </c>
      <c s="274">
        <f>C43+C44</f>
        <v>0</v>
      </c>
    </row>
    <row customHeight="1" ht="17.25">
      <c s="107">
        <v>101010301</v>
      </c>
      <c s="107" t="s">
        <v>226</v>
      </c>
      <c s="276"/>
    </row>
    <row customHeight="1" ht="17.25">
      <c s="107">
        <v>101010302</v>
      </c>
      <c s="107" t="s">
        <v>227</v>
      </c>
      <c s="276"/>
    </row>
    <row customHeight="1" ht="17.25">
      <c s="107">
        <v>10102</v>
      </c>
      <c s="141" t="s">
        <v>228</v>
      </c>
      <c s="274">
        <f>SUM(C46,C58,C64)</f>
        <v>0</v>
      </c>
    </row>
    <row customHeight="1" ht="17.25">
      <c s="107">
        <v>1010201</v>
      </c>
      <c s="141" t="s">
        <v>229</v>
      </c>
      <c s="274">
        <f>SUM(C47:C57)</f>
        <v>0</v>
      </c>
    </row>
    <row customHeight="1" ht="17.25">
      <c s="107">
        <v>101020101</v>
      </c>
      <c s="107" t="s">
        <v>230</v>
      </c>
      <c s="276"/>
    </row>
    <row customHeight="1" ht="17.25">
      <c s="107">
        <v>101020102</v>
      </c>
      <c s="107" t="s">
        <v>231</v>
      </c>
      <c s="276"/>
    </row>
    <row customHeight="1" ht="17.25">
      <c s="107">
        <v>101020103</v>
      </c>
      <c s="107" t="s">
        <v>232</v>
      </c>
      <c s="276"/>
    </row>
    <row customHeight="1" ht="17.25">
      <c s="107">
        <v>101020104</v>
      </c>
      <c s="107" t="s">
        <v>233</v>
      </c>
      <c s="276"/>
    </row>
    <row customHeight="1" ht="17.25">
      <c s="107">
        <v>101020105</v>
      </c>
      <c s="107" t="s">
        <v>234</v>
      </c>
      <c s="276"/>
    </row>
    <row customHeight="1" ht="17.25">
      <c s="107">
        <v>101020106</v>
      </c>
      <c s="107" t="s">
        <v>235</v>
      </c>
      <c s="276"/>
    </row>
    <row customHeight="1" ht="17.25">
      <c s="107">
        <v>101020107</v>
      </c>
      <c s="107" t="s">
        <v>236</v>
      </c>
      <c s="276"/>
    </row>
    <row customHeight="1" ht="17.25">
      <c s="107">
        <v>101020119</v>
      </c>
      <c s="107" t="s">
        <v>237</v>
      </c>
      <c s="276"/>
    </row>
    <row customHeight="1" ht="17.25">
      <c s="107">
        <v>101020120</v>
      </c>
      <c s="107" t="s">
        <v>238</v>
      </c>
      <c s="276"/>
    </row>
    <row customHeight="1" ht="17.25">
      <c s="107">
        <v>101020121</v>
      </c>
      <c s="107" t="s">
        <v>239</v>
      </c>
      <c s="276"/>
    </row>
    <row customHeight="1" ht="17.25">
      <c s="107">
        <v>101020129</v>
      </c>
      <c s="107" t="s">
        <v>240</v>
      </c>
      <c s="276"/>
    </row>
    <row customHeight="1" ht="17.25">
      <c s="107">
        <v>1010202</v>
      </c>
      <c s="141" t="s">
        <v>241</v>
      </c>
      <c s="274">
        <f>SUM(C59:C63)</f>
        <v>0</v>
      </c>
    </row>
    <row customHeight="1" ht="17.25">
      <c s="107">
        <v>101020202</v>
      </c>
      <c s="107" t="s">
        <v>242</v>
      </c>
      <c s="276"/>
    </row>
    <row customHeight="1" ht="17.25">
      <c s="107">
        <v>101020209</v>
      </c>
      <c s="107" t="s">
        <v>243</v>
      </c>
      <c s="276"/>
    </row>
    <row customHeight="1" ht="17.25">
      <c s="107">
        <v>101020220</v>
      </c>
      <c s="107" t="s">
        <v>244</v>
      </c>
      <c s="276"/>
    </row>
    <row customHeight="1" ht="17.25">
      <c s="107">
        <v>101020221</v>
      </c>
      <c s="107" t="s">
        <v>245</v>
      </c>
      <c s="276"/>
    </row>
    <row customHeight="1" ht="17.25">
      <c s="107">
        <v>101020229</v>
      </c>
      <c s="107" t="s">
        <v>246</v>
      </c>
      <c s="276"/>
    </row>
    <row customHeight="1" ht="17.25">
      <c s="107">
        <v>1010203</v>
      </c>
      <c s="141" t="s">
        <v>247</v>
      </c>
      <c s="276"/>
    </row>
    <row customHeight="1" ht="17.25">
      <c s="107">
        <v>10104</v>
      </c>
      <c s="141" t="s">
        <v>248</v>
      </c>
      <c s="274">
        <f>SUM(C66:C82,C86:C91,C95,C100:C101,C105:C111,C128:C129,C132:C134,C139,C144,C149,C154,C159,C164,C169,C174,C179,C184,C188,C189)</f>
        <v>2064</v>
      </c>
    </row>
    <row customHeight="1" ht="17.25">
      <c s="107">
        <v>1010401</v>
      </c>
      <c s="141" t="s">
        <v>249</v>
      </c>
      <c s="276"/>
    </row>
    <row customHeight="1" ht="17.25">
      <c s="107">
        <v>1010402</v>
      </c>
      <c s="141" t="s">
        <v>250</v>
      </c>
      <c s="276"/>
    </row>
    <row customHeight="1" ht="17.25">
      <c s="107">
        <v>1010403</v>
      </c>
      <c s="141" t="s">
        <v>251</v>
      </c>
      <c s="276"/>
    </row>
    <row customHeight="1" ht="17.25">
      <c s="107">
        <v>1010404</v>
      </c>
      <c s="141" t="s">
        <v>252</v>
      </c>
      <c s="276"/>
    </row>
    <row customHeight="1" ht="17.25">
      <c s="107">
        <v>1010405</v>
      </c>
      <c s="141" t="s">
        <v>253</v>
      </c>
      <c s="276"/>
    </row>
    <row customHeight="1" ht="17.25">
      <c s="107">
        <v>1010406</v>
      </c>
      <c s="141" t="s">
        <v>254</v>
      </c>
      <c s="276"/>
    </row>
    <row customHeight="1" ht="17.25">
      <c s="107">
        <v>1010407</v>
      </c>
      <c s="141" t="s">
        <v>255</v>
      </c>
      <c s="276"/>
    </row>
    <row customHeight="1" ht="17.25">
      <c s="107">
        <v>1010408</v>
      </c>
      <c s="141" t="s">
        <v>256</v>
      </c>
      <c s="276"/>
    </row>
    <row customHeight="1" ht="17.25">
      <c s="107">
        <v>1010409</v>
      </c>
      <c s="141" t="s">
        <v>257</v>
      </c>
      <c s="276"/>
    </row>
    <row customHeight="1" ht="17.25">
      <c s="107">
        <v>1010410</v>
      </c>
      <c s="141" t="s">
        <v>258</v>
      </c>
      <c s="276"/>
    </row>
    <row customHeight="1" ht="17.25">
      <c s="107">
        <v>1010411</v>
      </c>
      <c s="141" t="s">
        <v>259</v>
      </c>
      <c s="276"/>
    </row>
    <row customHeight="1" ht="17.25">
      <c s="107">
        <v>1010412</v>
      </c>
      <c s="141" t="s">
        <v>260</v>
      </c>
      <c s="276"/>
    </row>
    <row customHeight="1" ht="17.25">
      <c s="107">
        <v>1010413</v>
      </c>
      <c s="141" t="s">
        <v>261</v>
      </c>
      <c s="276"/>
    </row>
    <row customHeight="1" ht="17.25">
      <c s="107">
        <v>1010414</v>
      </c>
      <c s="141" t="s">
        <v>262</v>
      </c>
      <c s="276"/>
    </row>
    <row customHeight="1" ht="17.25">
      <c s="107">
        <v>1010415</v>
      </c>
      <c s="141" t="s">
        <v>263</v>
      </c>
      <c s="276"/>
    </row>
    <row customHeight="1" ht="17.25">
      <c s="107">
        <v>1010416</v>
      </c>
      <c s="141" t="s">
        <v>264</v>
      </c>
      <c s="276"/>
    </row>
    <row customHeight="1" ht="17.25">
      <c s="107">
        <v>1010417</v>
      </c>
      <c s="141" t="s">
        <v>265</v>
      </c>
      <c s="274">
        <f>SUM(C83:C85)</f>
        <v>0</v>
      </c>
    </row>
    <row customHeight="1" ht="17.25">
      <c s="107">
        <v>101041701</v>
      </c>
      <c s="107" t="s">
        <v>266</v>
      </c>
      <c s="276"/>
    </row>
    <row customHeight="1" ht="17.25">
      <c s="107">
        <v>101041702</v>
      </c>
      <c s="107" t="s">
        <v>267</v>
      </c>
      <c s="276"/>
    </row>
    <row customHeight="1" ht="17.25">
      <c s="107">
        <v>101041709</v>
      </c>
      <c s="107" t="s">
        <v>268</v>
      </c>
      <c s="276"/>
    </row>
    <row customHeight="1" ht="17.25">
      <c s="107">
        <v>1010418</v>
      </c>
      <c s="141" t="s">
        <v>269</v>
      </c>
      <c s="276"/>
    </row>
    <row customHeight="1" ht="17.25">
      <c s="107">
        <v>1010419</v>
      </c>
      <c s="141" t="s">
        <v>270</v>
      </c>
      <c s="276"/>
    </row>
    <row customHeight="1" ht="17.25">
      <c s="107">
        <v>1010420</v>
      </c>
      <c s="141" t="s">
        <v>271</v>
      </c>
      <c s="276"/>
    </row>
    <row customHeight="1" ht="17.25">
      <c s="107">
        <v>1010421</v>
      </c>
      <c s="141" t="s">
        <v>272</v>
      </c>
      <c s="276"/>
    </row>
    <row customHeight="1" ht="17.25">
      <c s="107">
        <v>1010422</v>
      </c>
      <c s="141" t="s">
        <v>273</v>
      </c>
      <c s="276"/>
    </row>
    <row customHeight="1" ht="17.25">
      <c s="107">
        <v>1010423</v>
      </c>
      <c s="141" t="s">
        <v>274</v>
      </c>
      <c s="274">
        <f>SUM(C92:C94)</f>
        <v>0</v>
      </c>
    </row>
    <row customHeight="1" ht="17.25">
      <c s="107">
        <v>101042303</v>
      </c>
      <c s="107" t="s">
        <v>275</v>
      </c>
      <c s="276"/>
    </row>
    <row customHeight="1" ht="17.25">
      <c s="107">
        <v>101042304</v>
      </c>
      <c s="107" t="s">
        <v>276</v>
      </c>
      <c s="276"/>
    </row>
    <row customHeight="1" ht="17.25">
      <c s="107">
        <v>101042309</v>
      </c>
      <c s="107" t="s">
        <v>277</v>
      </c>
      <c s="276"/>
    </row>
    <row customHeight="1" ht="17.25">
      <c s="107">
        <v>1010424</v>
      </c>
      <c s="141" t="s">
        <v>278</v>
      </c>
      <c s="274">
        <f>SUM(C96:C99)</f>
        <v>0</v>
      </c>
    </row>
    <row customHeight="1" ht="17.25">
      <c s="107">
        <v>101042402</v>
      </c>
      <c s="107" t="s">
        <v>279</v>
      </c>
      <c s="276"/>
    </row>
    <row customHeight="1" ht="17.25">
      <c s="107">
        <v>101042403</v>
      </c>
      <c s="107" t="s">
        <v>280</v>
      </c>
      <c s="276"/>
    </row>
    <row customHeight="1" ht="17.25">
      <c s="107">
        <v>101042404</v>
      </c>
      <c s="107" t="s">
        <v>281</v>
      </c>
      <c s="276"/>
    </row>
    <row customHeight="1" ht="17.25">
      <c s="107">
        <v>101042409</v>
      </c>
      <c s="107" t="s">
        <v>282</v>
      </c>
      <c s="276"/>
    </row>
    <row customHeight="1" ht="17.25">
      <c s="107">
        <v>1010425</v>
      </c>
      <c s="141" t="s">
        <v>283</v>
      </c>
      <c s="276"/>
    </row>
    <row customHeight="1" ht="17.25">
      <c s="107">
        <v>1010426</v>
      </c>
      <c s="141" t="s">
        <v>284</v>
      </c>
      <c s="274">
        <f>SUM(C102:C104)</f>
        <v>0</v>
      </c>
    </row>
    <row customHeight="1" ht="17.25">
      <c s="107">
        <v>101042601</v>
      </c>
      <c s="107" t="s">
        <v>285</v>
      </c>
      <c s="276"/>
    </row>
    <row customHeight="1" ht="17.25">
      <c s="107">
        <v>101042602</v>
      </c>
      <c s="107" t="s">
        <v>286</v>
      </c>
      <c s="276"/>
    </row>
    <row customHeight="1" ht="17.25">
      <c s="107">
        <v>101042609</v>
      </c>
      <c s="107" t="s">
        <v>287</v>
      </c>
      <c s="276"/>
    </row>
    <row customHeight="1" ht="17.25">
      <c s="107">
        <v>1010427</v>
      </c>
      <c s="141" t="s">
        <v>288</v>
      </c>
      <c s="276"/>
    </row>
    <row customHeight="1" ht="17.25">
      <c s="107">
        <v>1010428</v>
      </c>
      <c s="141" t="s">
        <v>289</v>
      </c>
      <c s="276"/>
    </row>
    <row customHeight="1" ht="17.25">
      <c s="107">
        <v>1010429</v>
      </c>
      <c s="141" t="s">
        <v>290</v>
      </c>
      <c s="276"/>
    </row>
    <row customHeight="1" ht="17.25">
      <c s="107">
        <v>1010430</v>
      </c>
      <c s="141" t="s">
        <v>291</v>
      </c>
      <c s="276"/>
    </row>
    <row customHeight="1" ht="17.25">
      <c s="107">
        <v>1010431</v>
      </c>
      <c s="141" t="s">
        <v>292</v>
      </c>
      <c s="276">
        <v>3</v>
      </c>
    </row>
    <row customHeight="1" ht="17.25">
      <c s="107">
        <v>1010432</v>
      </c>
      <c s="141" t="s">
        <v>293</v>
      </c>
      <c s="276">
        <v>1</v>
      </c>
    </row>
    <row customHeight="1" ht="17.25">
      <c s="107">
        <v>1010433</v>
      </c>
      <c s="141" t="s">
        <v>294</v>
      </c>
      <c s="274">
        <f>SUM(C112:C127)</f>
        <v>1357</v>
      </c>
    </row>
    <row customHeight="1" ht="17.25">
      <c s="107">
        <v>101043302</v>
      </c>
      <c s="107" t="s">
        <v>295</v>
      </c>
      <c s="276"/>
    </row>
    <row customHeight="1" ht="17.25">
      <c s="107">
        <v>101043303</v>
      </c>
      <c s="107" t="s">
        <v>296</v>
      </c>
      <c s="276"/>
    </row>
    <row customHeight="1" ht="17.25">
      <c s="107">
        <v>101043304</v>
      </c>
      <c s="107" t="s">
        <v>297</v>
      </c>
      <c s="276"/>
    </row>
    <row customHeight="1" ht="17.25">
      <c s="107">
        <v>101043308</v>
      </c>
      <c s="107" t="s">
        <v>298</v>
      </c>
      <c s="276"/>
    </row>
    <row customHeight="1" ht="17.25">
      <c s="107">
        <v>101043309</v>
      </c>
      <c s="107" t="s">
        <v>299</v>
      </c>
      <c s="276"/>
    </row>
    <row customHeight="1" ht="17.25">
      <c s="107">
        <v>101043310</v>
      </c>
      <c s="107" t="s">
        <v>300</v>
      </c>
      <c s="276"/>
    </row>
    <row customHeight="1" ht="17.25">
      <c s="107">
        <v>101043312</v>
      </c>
      <c s="107" t="s">
        <v>301</v>
      </c>
      <c s="276"/>
    </row>
    <row customHeight="1" ht="17.25">
      <c s="107">
        <v>101043313</v>
      </c>
      <c s="107" t="s">
        <v>302</v>
      </c>
      <c s="276"/>
    </row>
    <row customHeight="1" ht="17.25">
      <c s="107">
        <v>101043314</v>
      </c>
      <c s="107" t="s">
        <v>303</v>
      </c>
      <c s="276"/>
    </row>
    <row customHeight="1" ht="17.25">
      <c s="107">
        <v>101043315</v>
      </c>
      <c s="107" t="s">
        <v>304</v>
      </c>
      <c s="276"/>
    </row>
    <row customHeight="1" ht="17.25">
      <c s="107">
        <v>101043316</v>
      </c>
      <c s="107" t="s">
        <v>305</v>
      </c>
      <c s="276"/>
    </row>
    <row customHeight="1" ht="17.25">
      <c s="107">
        <v>101043317</v>
      </c>
      <c s="107" t="s">
        <v>306</v>
      </c>
      <c s="276"/>
    </row>
    <row customHeight="1" ht="17.25">
      <c s="107">
        <v>101043318</v>
      </c>
      <c s="107" t="s">
        <v>307</v>
      </c>
      <c s="276"/>
    </row>
    <row customHeight="1" ht="17.25">
      <c s="107">
        <v>101043319</v>
      </c>
      <c s="107" t="s">
        <v>308</v>
      </c>
      <c s="276"/>
    </row>
    <row customHeight="1" ht="17.25">
      <c s="107">
        <v>101043320</v>
      </c>
      <c s="107" t="s">
        <v>309</v>
      </c>
      <c s="276"/>
    </row>
    <row customHeight="1" ht="17.25">
      <c s="107">
        <v>101043399</v>
      </c>
      <c s="107" t="s">
        <v>310</v>
      </c>
      <c s="276">
        <v>1357</v>
      </c>
    </row>
    <row customHeight="1" ht="17.25">
      <c s="107">
        <v>1010434</v>
      </c>
      <c s="141" t="s">
        <v>311</v>
      </c>
      <c s="276"/>
    </row>
    <row customHeight="1" ht="17.25">
      <c s="107">
        <v>1010435</v>
      </c>
      <c s="141" t="s">
        <v>312</v>
      </c>
      <c s="274">
        <f>C130+C131</f>
        <v>26</v>
      </c>
    </row>
    <row customHeight="1" ht="17.25">
      <c s="107">
        <v>101043501</v>
      </c>
      <c s="107" t="s">
        <v>313</v>
      </c>
      <c s="276"/>
    </row>
    <row customHeight="1" ht="17.25">
      <c s="107">
        <v>101043509</v>
      </c>
      <c s="107" t="s">
        <v>314</v>
      </c>
      <c s="276">
        <v>26</v>
      </c>
    </row>
    <row customHeight="1" ht="17.25">
      <c s="107">
        <v>1010436</v>
      </c>
      <c s="141" t="s">
        <v>315</v>
      </c>
      <c s="276">
        <v>516</v>
      </c>
    </row>
    <row customHeight="1" ht="17.25">
      <c s="107">
        <v>1010439</v>
      </c>
      <c s="141" t="s">
        <v>316</v>
      </c>
      <c s="276">
        <v>74</v>
      </c>
    </row>
    <row customHeight="1" ht="17.25">
      <c s="107">
        <v>1010440</v>
      </c>
      <c s="141" t="s">
        <v>317</v>
      </c>
      <c s="274">
        <f>SUM(C135:C138)</f>
        <v>0</v>
      </c>
    </row>
    <row customHeight="1" ht="17.25">
      <c s="107">
        <v>101044001</v>
      </c>
      <c s="107" t="s">
        <v>318</v>
      </c>
      <c s="276"/>
    </row>
    <row customHeight="1" ht="17.25">
      <c s="107">
        <v>101044002</v>
      </c>
      <c s="107" t="s">
        <v>319</v>
      </c>
      <c s="276"/>
    </row>
    <row customHeight="1" ht="17.25">
      <c s="107">
        <v>101044003</v>
      </c>
      <c s="107" t="s">
        <v>320</v>
      </c>
      <c s="276"/>
    </row>
    <row customHeight="1" ht="17.25">
      <c s="107">
        <v>101044099</v>
      </c>
      <c s="107" t="s">
        <v>321</v>
      </c>
      <c s="276"/>
    </row>
    <row customHeight="1" ht="17.25">
      <c s="107">
        <v>1010441</v>
      </c>
      <c s="141" t="s">
        <v>322</v>
      </c>
      <c s="274">
        <f>SUM(C140:C143)</f>
        <v>0</v>
      </c>
    </row>
    <row customHeight="1" ht="17.25">
      <c s="107">
        <v>101044101</v>
      </c>
      <c s="107" t="s">
        <v>323</v>
      </c>
      <c s="276"/>
    </row>
    <row customHeight="1" ht="17.25">
      <c s="107">
        <v>101044102</v>
      </c>
      <c s="107" t="s">
        <v>324</v>
      </c>
      <c s="276"/>
    </row>
    <row customHeight="1" ht="17.25">
      <c s="107">
        <v>101044103</v>
      </c>
      <c s="107" t="s">
        <v>325</v>
      </c>
      <c s="276"/>
    </row>
    <row customHeight="1" ht="17.25">
      <c s="107">
        <v>101044199</v>
      </c>
      <c s="107" t="s">
        <v>326</v>
      </c>
      <c s="276"/>
    </row>
    <row customHeight="1" ht="17.25">
      <c s="107">
        <v>1010442</v>
      </c>
      <c s="141" t="s">
        <v>327</v>
      </c>
      <c s="274">
        <f>SUM(C145:C148)</f>
        <v>0</v>
      </c>
    </row>
    <row customHeight="1" ht="17.25">
      <c s="107">
        <v>101044201</v>
      </c>
      <c s="107" t="s">
        <v>328</v>
      </c>
      <c s="276"/>
    </row>
    <row customHeight="1" ht="17.25">
      <c s="107">
        <v>101044202</v>
      </c>
      <c s="107" t="s">
        <v>329</v>
      </c>
      <c s="276"/>
    </row>
    <row customHeight="1" ht="17.25">
      <c s="107">
        <v>101044203</v>
      </c>
      <c s="107" t="s">
        <v>330</v>
      </c>
      <c s="276"/>
    </row>
    <row customHeight="1" ht="17.25">
      <c s="107">
        <v>101044299</v>
      </c>
      <c s="107" t="s">
        <v>331</v>
      </c>
      <c s="276"/>
    </row>
    <row customHeight="1" ht="17.25">
      <c s="107">
        <v>1010443</v>
      </c>
      <c s="141" t="s">
        <v>332</v>
      </c>
      <c s="274">
        <f>SUM(C150:C153)</f>
        <v>0</v>
      </c>
    </row>
    <row customHeight="1" ht="17.25">
      <c s="107">
        <v>101044301</v>
      </c>
      <c s="107" t="s">
        <v>333</v>
      </c>
      <c s="276"/>
    </row>
    <row customHeight="1" ht="17.25">
      <c s="107">
        <v>101044302</v>
      </c>
      <c s="107" t="s">
        <v>334</v>
      </c>
      <c s="276"/>
    </row>
    <row customHeight="1" ht="17.25">
      <c s="107">
        <v>101044303</v>
      </c>
      <c s="107" t="s">
        <v>335</v>
      </c>
      <c s="276"/>
    </row>
    <row customHeight="1" ht="17.25">
      <c s="107">
        <v>101044399</v>
      </c>
      <c s="107" t="s">
        <v>336</v>
      </c>
      <c s="276"/>
    </row>
    <row customHeight="1" ht="17.25">
      <c s="107">
        <v>1010444</v>
      </c>
      <c s="141" t="s">
        <v>337</v>
      </c>
      <c s="274">
        <f>SUM(C155:C158)</f>
        <v>0</v>
      </c>
    </row>
    <row customHeight="1" ht="17.25">
      <c s="107">
        <v>101044401</v>
      </c>
      <c s="107" t="s">
        <v>318</v>
      </c>
      <c s="276"/>
    </row>
    <row customHeight="1" ht="17.25">
      <c s="107">
        <v>101044402</v>
      </c>
      <c s="107" t="s">
        <v>319</v>
      </c>
      <c s="276"/>
    </row>
    <row customHeight="1" ht="17.25">
      <c s="107">
        <v>101044403</v>
      </c>
      <c s="107" t="s">
        <v>320</v>
      </c>
      <c s="276"/>
    </row>
    <row customHeight="1" ht="17.25">
      <c s="107">
        <v>101044499</v>
      </c>
      <c s="107" t="s">
        <v>321</v>
      </c>
      <c s="276"/>
    </row>
    <row customHeight="1" ht="17.25">
      <c s="107">
        <v>1010445</v>
      </c>
      <c s="141" t="s">
        <v>338</v>
      </c>
      <c s="274">
        <f>SUM(C160:C163)</f>
        <v>0</v>
      </c>
    </row>
    <row customHeight="1" ht="17.25">
      <c s="107">
        <v>101044501</v>
      </c>
      <c s="107" t="s">
        <v>323</v>
      </c>
      <c s="276"/>
    </row>
    <row customHeight="1" ht="17.25">
      <c s="107">
        <v>101044502</v>
      </c>
      <c s="107" t="s">
        <v>324</v>
      </c>
      <c s="276"/>
    </row>
    <row customHeight="1" ht="17.25">
      <c s="107">
        <v>101044503</v>
      </c>
      <c s="107" t="s">
        <v>325</v>
      </c>
      <c s="276"/>
    </row>
    <row customHeight="1" ht="17.25">
      <c s="107">
        <v>101044599</v>
      </c>
      <c s="107" t="s">
        <v>326</v>
      </c>
      <c s="276"/>
    </row>
    <row customHeight="1" ht="17.25">
      <c s="107">
        <v>1010446</v>
      </c>
      <c s="141" t="s">
        <v>339</v>
      </c>
      <c s="274">
        <f>SUM(C165:C168)</f>
        <v>0</v>
      </c>
    </row>
    <row customHeight="1" ht="17.25">
      <c s="107">
        <v>101044601</v>
      </c>
      <c s="107" t="s">
        <v>328</v>
      </c>
      <c s="276"/>
    </row>
    <row customHeight="1" ht="17.25">
      <c s="107">
        <v>101044602</v>
      </c>
      <c s="107" t="s">
        <v>329</v>
      </c>
      <c s="276"/>
    </row>
    <row customHeight="1" ht="17.25">
      <c s="107">
        <v>101044603</v>
      </c>
      <c s="107" t="s">
        <v>330</v>
      </c>
      <c s="276"/>
    </row>
    <row customHeight="1" ht="17.25">
      <c s="107">
        <v>101044699</v>
      </c>
      <c s="107" t="s">
        <v>331</v>
      </c>
      <c s="276"/>
    </row>
    <row customHeight="1" ht="17.25">
      <c s="107">
        <v>1010447</v>
      </c>
      <c s="141" t="s">
        <v>340</v>
      </c>
      <c s="274">
        <f>SUM(C170:C173)</f>
        <v>0</v>
      </c>
    </row>
    <row customHeight="1" ht="17.25">
      <c s="107">
        <v>101044701</v>
      </c>
      <c s="107" t="s">
        <v>333</v>
      </c>
      <c s="276"/>
    </row>
    <row customHeight="1" ht="17.25">
      <c s="107">
        <v>101044702</v>
      </c>
      <c s="107" t="s">
        <v>334</v>
      </c>
      <c s="276"/>
    </row>
    <row customHeight="1" ht="17.25">
      <c s="107">
        <v>101044703</v>
      </c>
      <c s="107" t="s">
        <v>335</v>
      </c>
      <c s="276"/>
    </row>
    <row customHeight="1" ht="17.25">
      <c s="107">
        <v>101044799</v>
      </c>
      <c s="107" t="s">
        <v>336</v>
      </c>
      <c s="276"/>
    </row>
    <row customHeight="1" ht="17.25">
      <c s="107">
        <v>1010448</v>
      </c>
      <c s="141" t="s">
        <v>341</v>
      </c>
      <c s="274">
        <f>SUM(C175:C178)</f>
        <v>0</v>
      </c>
    </row>
    <row customHeight="1" ht="17.25">
      <c s="107">
        <v>101044801</v>
      </c>
      <c s="107" t="s">
        <v>342</v>
      </c>
      <c s="276"/>
    </row>
    <row customHeight="1" ht="17.25">
      <c s="107">
        <v>101044802</v>
      </c>
      <c s="107" t="s">
        <v>343</v>
      </c>
      <c s="276"/>
    </row>
    <row customHeight="1" ht="17.25">
      <c s="107">
        <v>101044803</v>
      </c>
      <c s="107" t="s">
        <v>344</v>
      </c>
      <c s="276"/>
    </row>
    <row customHeight="1" ht="17.25">
      <c s="107">
        <v>101044899</v>
      </c>
      <c s="107" t="s">
        <v>345</v>
      </c>
      <c s="276"/>
    </row>
    <row customHeight="1" ht="17.25">
      <c s="107">
        <v>1010449</v>
      </c>
      <c s="141" t="s">
        <v>346</v>
      </c>
      <c s="274">
        <f>SUM(C180:C183)</f>
        <v>0</v>
      </c>
    </row>
    <row customHeight="1" ht="17.25">
      <c s="107">
        <v>101044901</v>
      </c>
      <c s="107" t="s">
        <v>342</v>
      </c>
      <c s="276"/>
    </row>
    <row customHeight="1" ht="17.25">
      <c s="107">
        <v>101044902</v>
      </c>
      <c s="107" t="s">
        <v>343</v>
      </c>
      <c s="276"/>
    </row>
    <row customHeight="1" ht="17.25">
      <c s="107">
        <v>101044903</v>
      </c>
      <c s="107" t="s">
        <v>344</v>
      </c>
      <c s="276"/>
    </row>
    <row customHeight="1" ht="17.25">
      <c s="107">
        <v>101044999</v>
      </c>
      <c s="107" t="s">
        <v>345</v>
      </c>
      <c s="276"/>
    </row>
    <row customHeight="1" ht="17.25">
      <c s="107">
        <v>1010450</v>
      </c>
      <c s="141" t="s">
        <v>347</v>
      </c>
      <c s="274">
        <f>SUM(C185:C187)</f>
        <v>87</v>
      </c>
    </row>
    <row customHeight="1" ht="17.25">
      <c s="107">
        <v>101045001</v>
      </c>
      <c s="107" t="s">
        <v>348</v>
      </c>
      <c s="276">
        <v>86</v>
      </c>
    </row>
    <row customHeight="1" ht="17.25">
      <c s="107">
        <v>101045002</v>
      </c>
      <c s="107" t="s">
        <v>349</v>
      </c>
      <c s="276">
        <v>1</v>
      </c>
    </row>
    <row customHeight="1" ht="17.25">
      <c s="107">
        <v>101045003</v>
      </c>
      <c s="107" t="s">
        <v>350</v>
      </c>
      <c s="276"/>
    </row>
    <row customHeight="1" ht="17.25">
      <c s="107">
        <v>1010451</v>
      </c>
      <c s="141" t="s">
        <v>351</v>
      </c>
      <c s="276"/>
    </row>
    <row customHeight="1" ht="17.25">
      <c s="107">
        <v>1010452</v>
      </c>
      <c s="141" t="s">
        <v>352</v>
      </c>
      <c s="276"/>
    </row>
    <row customHeight="1" ht="17.25">
      <c s="107">
        <v>10105</v>
      </c>
      <c s="141" t="s">
        <v>353</v>
      </c>
      <c s="274">
        <f>SUM(C191:C213,C217,C220,C221,C225:C230,C242:C244,C249,C254)</f>
        <v>0</v>
      </c>
    </row>
    <row customHeight="1" ht="17.25">
      <c s="107">
        <v>1010501</v>
      </c>
      <c s="141" t="s">
        <v>354</v>
      </c>
      <c s="276"/>
    </row>
    <row customHeight="1" ht="17.25">
      <c s="107">
        <v>1010502</v>
      </c>
      <c s="141" t="s">
        <v>355</v>
      </c>
      <c s="276"/>
    </row>
    <row customHeight="1" ht="17.25">
      <c s="107">
        <v>1010503</v>
      </c>
      <c s="141" t="s">
        <v>356</v>
      </c>
      <c s="276"/>
    </row>
    <row customHeight="1" ht="17.25">
      <c s="107">
        <v>1010504</v>
      </c>
      <c s="141" t="s">
        <v>357</v>
      </c>
      <c s="276"/>
    </row>
    <row customHeight="1" ht="17.25">
      <c s="107">
        <v>1010505</v>
      </c>
      <c s="141" t="s">
        <v>358</v>
      </c>
      <c s="276"/>
    </row>
    <row customHeight="1" ht="17.25">
      <c s="107">
        <v>1010506</v>
      </c>
      <c s="141" t="s">
        <v>359</v>
      </c>
      <c s="276"/>
    </row>
    <row customHeight="1" ht="17.25">
      <c s="107">
        <v>1010507</v>
      </c>
      <c s="141" t="s">
        <v>360</v>
      </c>
      <c s="276"/>
    </row>
    <row customHeight="1" ht="17.25">
      <c s="107">
        <v>1010508</v>
      </c>
      <c s="141" t="s">
        <v>361</v>
      </c>
      <c s="276"/>
    </row>
    <row customHeight="1" ht="17.25">
      <c s="107">
        <v>1010509</v>
      </c>
      <c s="141" t="s">
        <v>362</v>
      </c>
      <c s="276"/>
    </row>
    <row customHeight="1" ht="17.25">
      <c s="107">
        <v>1010510</v>
      </c>
      <c s="141" t="s">
        <v>363</v>
      </c>
      <c s="276"/>
    </row>
    <row customHeight="1" ht="17.25">
      <c s="107">
        <v>1010511</v>
      </c>
      <c s="141" t="s">
        <v>364</v>
      </c>
      <c s="276"/>
    </row>
    <row customHeight="1" ht="17.25">
      <c s="107">
        <v>1010512</v>
      </c>
      <c s="141" t="s">
        <v>365</v>
      </c>
      <c s="276"/>
    </row>
    <row customHeight="1" ht="17.25">
      <c s="107">
        <v>1010513</v>
      </c>
      <c s="141" t="s">
        <v>366</v>
      </c>
      <c s="276"/>
    </row>
    <row customHeight="1" ht="17.25">
      <c s="107">
        <v>1010514</v>
      </c>
      <c s="141" t="s">
        <v>367</v>
      </c>
      <c s="276"/>
    </row>
    <row customHeight="1" ht="17.25">
      <c s="107">
        <v>1010515</v>
      </c>
      <c s="141" t="s">
        <v>368</v>
      </c>
      <c s="276"/>
    </row>
    <row customHeight="1" ht="17.25">
      <c s="107">
        <v>1010516</v>
      </c>
      <c s="141" t="s">
        <v>369</v>
      </c>
      <c s="276"/>
    </row>
    <row customHeight="1" ht="17.25">
      <c s="107">
        <v>1010517</v>
      </c>
      <c s="141" t="s">
        <v>370</v>
      </c>
      <c s="276"/>
    </row>
    <row customHeight="1" ht="17.25">
      <c s="107">
        <v>1010518</v>
      </c>
      <c s="141" t="s">
        <v>371</v>
      </c>
      <c s="276"/>
    </row>
    <row customHeight="1" ht="17.25">
      <c s="107">
        <v>1010519</v>
      </c>
      <c s="141" t="s">
        <v>372</v>
      </c>
      <c s="276"/>
    </row>
    <row customHeight="1" ht="17.25">
      <c s="107">
        <v>1010520</v>
      </c>
      <c s="141" t="s">
        <v>373</v>
      </c>
      <c s="276"/>
    </row>
    <row customHeight="1" ht="17.25">
      <c s="107">
        <v>1010521</v>
      </c>
      <c s="141" t="s">
        <v>374</v>
      </c>
      <c s="276"/>
    </row>
    <row customHeight="1" ht="17.25">
      <c s="107">
        <v>1010522</v>
      </c>
      <c s="141" t="s">
        <v>375</v>
      </c>
      <c s="276"/>
    </row>
    <row customHeight="1" ht="17.25">
      <c s="107">
        <v>1010523</v>
      </c>
      <c s="141" t="s">
        <v>376</v>
      </c>
      <c s="274">
        <f>SUM(C214:C216)</f>
        <v>0</v>
      </c>
    </row>
    <row customHeight="1" ht="17.25">
      <c s="107">
        <v>101052303</v>
      </c>
      <c s="107" t="s">
        <v>377</v>
      </c>
      <c s="276"/>
    </row>
    <row customHeight="1" ht="17.25">
      <c s="107">
        <v>101052304</v>
      </c>
      <c s="107" t="s">
        <v>378</v>
      </c>
      <c s="276"/>
    </row>
    <row customHeight="1" ht="17.25">
      <c s="107">
        <v>101052309</v>
      </c>
      <c s="107" t="s">
        <v>379</v>
      </c>
      <c s="276"/>
    </row>
    <row customHeight="1" ht="17.25">
      <c s="107">
        <v>1010524</v>
      </c>
      <c s="141" t="s">
        <v>380</v>
      </c>
      <c s="274">
        <f>SUM(C218:C219)</f>
        <v>0</v>
      </c>
    </row>
    <row customHeight="1" ht="17.25">
      <c s="107">
        <v>101052401</v>
      </c>
      <c s="107" t="s">
        <v>381</v>
      </c>
      <c s="276"/>
    </row>
    <row customHeight="1" ht="17.25">
      <c s="107">
        <v>101052409</v>
      </c>
      <c s="107" t="s">
        <v>382</v>
      </c>
      <c s="276"/>
    </row>
    <row customHeight="1" ht="17.25">
      <c s="107">
        <v>1010525</v>
      </c>
      <c s="141" t="s">
        <v>383</v>
      </c>
      <c s="276"/>
    </row>
    <row customHeight="1" ht="17.25">
      <c s="107">
        <v>1010526</v>
      </c>
      <c s="141" t="s">
        <v>384</v>
      </c>
      <c s="274">
        <f>SUM(C222:C224)</f>
        <v>0</v>
      </c>
    </row>
    <row customHeight="1" ht="17.25">
      <c s="107">
        <v>101052601</v>
      </c>
      <c s="107" t="s">
        <v>385</v>
      </c>
      <c s="276"/>
    </row>
    <row customHeight="1" ht="17.25">
      <c s="107">
        <v>101052602</v>
      </c>
      <c s="107" t="s">
        <v>386</v>
      </c>
      <c s="276"/>
    </row>
    <row customHeight="1" ht="17.25">
      <c s="107">
        <v>101052609</v>
      </c>
      <c s="107" t="s">
        <v>387</v>
      </c>
      <c s="276"/>
    </row>
    <row customHeight="1" ht="17.25">
      <c s="107">
        <v>1010527</v>
      </c>
      <c s="141" t="s">
        <v>388</v>
      </c>
      <c s="276"/>
    </row>
    <row customHeight="1" ht="17.25">
      <c s="107">
        <v>1010528</v>
      </c>
      <c s="141" t="s">
        <v>389</v>
      </c>
      <c s="276"/>
    </row>
    <row customHeight="1" ht="17.25">
      <c s="107">
        <v>1010529</v>
      </c>
      <c s="141" t="s">
        <v>390</v>
      </c>
      <c s="276"/>
    </row>
    <row customHeight="1" ht="17.25">
      <c s="107">
        <v>1010530</v>
      </c>
      <c s="141" t="s">
        <v>391</v>
      </c>
      <c s="276"/>
    </row>
    <row customHeight="1" ht="17.25">
      <c s="107">
        <v>1010531</v>
      </c>
      <c s="141" t="s">
        <v>392</v>
      </c>
      <c s="276"/>
    </row>
    <row customHeight="1" ht="17.25">
      <c s="107">
        <v>1010532</v>
      </c>
      <c s="141" t="s">
        <v>393</v>
      </c>
      <c s="274">
        <f>SUM(C231:C241)</f>
        <v>0</v>
      </c>
    </row>
    <row customHeight="1" ht="17.25">
      <c s="107">
        <v>101053201</v>
      </c>
      <c s="107" t="s">
        <v>394</v>
      </c>
      <c s="276"/>
    </row>
    <row customHeight="1" ht="17.25">
      <c s="107">
        <v>101053202</v>
      </c>
      <c s="107" t="s">
        <v>395</v>
      </c>
      <c s="276"/>
    </row>
    <row customHeight="1" ht="17.25">
      <c s="107">
        <v>101053203</v>
      </c>
      <c s="107" t="s">
        <v>396</v>
      </c>
      <c s="276"/>
    </row>
    <row customHeight="1" ht="17.25">
      <c s="107">
        <v>101053205</v>
      </c>
      <c s="107" t="s">
        <v>397</v>
      </c>
      <c s="276"/>
    </row>
    <row customHeight="1" ht="17.25">
      <c s="107">
        <v>101053206</v>
      </c>
      <c s="107" t="s">
        <v>398</v>
      </c>
      <c s="276"/>
    </row>
    <row customHeight="1" ht="17.25">
      <c s="107">
        <v>101053215</v>
      </c>
      <c s="107" t="s">
        <v>399</v>
      </c>
      <c s="276"/>
    </row>
    <row customHeight="1" ht="17.25">
      <c s="107">
        <v>101053216</v>
      </c>
      <c s="107" t="s">
        <v>400</v>
      </c>
      <c s="276"/>
    </row>
    <row customHeight="1" ht="17.25">
      <c s="107">
        <v>101053218</v>
      </c>
      <c s="107" t="s">
        <v>401</v>
      </c>
      <c s="276"/>
    </row>
    <row customHeight="1" ht="17.25">
      <c s="107">
        <v>101053219</v>
      </c>
      <c s="107" t="s">
        <v>402</v>
      </c>
      <c s="276"/>
    </row>
    <row customHeight="1" ht="17.25">
      <c s="107">
        <v>101053220</v>
      </c>
      <c s="107" t="s">
        <v>403</v>
      </c>
      <c s="276"/>
    </row>
    <row customHeight="1" ht="17.25">
      <c s="107">
        <v>101053299</v>
      </c>
      <c s="107" t="s">
        <v>404</v>
      </c>
      <c s="276"/>
    </row>
    <row customHeight="1" ht="17.25">
      <c s="107">
        <v>1010533</v>
      </c>
      <c s="141" t="s">
        <v>405</v>
      </c>
      <c s="276"/>
    </row>
    <row customHeight="1" ht="17.25">
      <c s="107">
        <v>1010534</v>
      </c>
      <c s="141" t="s">
        <v>406</v>
      </c>
      <c s="276"/>
    </row>
    <row customHeight="1" ht="17.25">
      <c s="107">
        <v>1010535</v>
      </c>
      <c s="141" t="s">
        <v>407</v>
      </c>
      <c s="274">
        <f>SUM(C245:C248)</f>
        <v>0</v>
      </c>
    </row>
    <row customHeight="1" ht="17.25">
      <c s="107">
        <v>101053501</v>
      </c>
      <c s="107" t="s">
        <v>408</v>
      </c>
      <c s="276"/>
    </row>
    <row customHeight="1" ht="17.25">
      <c s="107">
        <v>101053502</v>
      </c>
      <c s="107" t="s">
        <v>409</v>
      </c>
      <c s="276"/>
    </row>
    <row customHeight="1" ht="17.25">
      <c s="107">
        <v>101053503</v>
      </c>
      <c s="107" t="s">
        <v>410</v>
      </c>
      <c s="276"/>
    </row>
    <row customHeight="1" ht="17.25">
      <c s="107">
        <v>101053599</v>
      </c>
      <c s="107" t="s">
        <v>411</v>
      </c>
      <c s="276"/>
    </row>
    <row customHeight="1" ht="17.25">
      <c s="107">
        <v>1010536</v>
      </c>
      <c s="141" t="s">
        <v>412</v>
      </c>
      <c s="274">
        <f>SUM(C250:C253)</f>
        <v>0</v>
      </c>
    </row>
    <row customHeight="1" ht="17.25">
      <c s="107">
        <v>101053601</v>
      </c>
      <c s="107" t="s">
        <v>413</v>
      </c>
      <c s="276"/>
    </row>
    <row customHeight="1" ht="17.25">
      <c s="107">
        <v>101053602</v>
      </c>
      <c s="107" t="s">
        <v>414</v>
      </c>
      <c s="276"/>
    </row>
    <row customHeight="1" ht="17.25">
      <c s="107">
        <v>101053603</v>
      </c>
      <c s="107" t="s">
        <v>415</v>
      </c>
      <c s="276"/>
    </row>
    <row customHeight="1" ht="17.25">
      <c s="107">
        <v>101053699</v>
      </c>
      <c s="107" t="s">
        <v>416</v>
      </c>
      <c s="276"/>
    </row>
    <row customHeight="1" ht="17.25">
      <c s="107">
        <v>1010599</v>
      </c>
      <c s="141" t="s">
        <v>417</v>
      </c>
      <c s="276"/>
    </row>
    <row customHeight="1" ht="17.25">
      <c s="107">
        <v>10106</v>
      </c>
      <c s="141" t="s">
        <v>418</v>
      </c>
      <c s="274">
        <f>SUM(C256,C259:C261)</f>
        <v>606</v>
      </c>
    </row>
    <row customHeight="1" ht="17.25">
      <c s="107">
        <v>1010601</v>
      </c>
      <c s="141" t="s">
        <v>419</v>
      </c>
      <c s="274">
        <f>SUM(C257:C258)</f>
        <v>704</v>
      </c>
    </row>
    <row customHeight="1" ht="17.25">
      <c s="107">
        <v>101060101</v>
      </c>
      <c s="107" t="s">
        <v>420</v>
      </c>
      <c s="276"/>
    </row>
    <row customHeight="1" ht="17.25">
      <c s="107">
        <v>101060109</v>
      </c>
      <c s="107" t="s">
        <v>421</v>
      </c>
      <c s="276">
        <v>704</v>
      </c>
    </row>
    <row customHeight="1" ht="17.25">
      <c s="107">
        <v>1010602</v>
      </c>
      <c s="141" t="s">
        <v>422</v>
      </c>
      <c s="276">
        <v>-96</v>
      </c>
    </row>
    <row customHeight="1" ht="17.25">
      <c s="107">
        <v>1010603</v>
      </c>
      <c s="141" t="s">
        <v>423</v>
      </c>
      <c s="276">
        <v>-3</v>
      </c>
    </row>
    <row customHeight="1" ht="17.25">
      <c s="107">
        <v>1010620</v>
      </c>
      <c s="141" t="s">
        <v>424</v>
      </c>
      <c s="276">
        <v>1</v>
      </c>
    </row>
    <row customHeight="1" ht="17.25">
      <c s="107">
        <v>10107</v>
      </c>
      <c s="141" t="s">
        <v>425</v>
      </c>
      <c s="274">
        <f>SUM(C263:C266)</f>
        <v>65</v>
      </c>
    </row>
    <row customHeight="1" ht="17.25">
      <c s="107">
        <v>1010701</v>
      </c>
      <c s="141" t="s">
        <v>426</v>
      </c>
      <c s="276"/>
    </row>
    <row customHeight="1" ht="17.25">
      <c s="107">
        <v>1010702</v>
      </c>
      <c s="141" t="s">
        <v>427</v>
      </c>
      <c s="276"/>
    </row>
    <row customHeight="1" ht="17.25">
      <c s="107">
        <v>1010719</v>
      </c>
      <c s="141" t="s">
        <v>428</v>
      </c>
      <c s="276">
        <v>63</v>
      </c>
    </row>
    <row customHeight="1" ht="17.25">
      <c s="107">
        <v>1010720</v>
      </c>
      <c s="141" t="s">
        <v>429</v>
      </c>
      <c s="276">
        <v>2</v>
      </c>
    </row>
    <row customHeight="1" ht="17.25">
      <c s="107">
        <v>10109</v>
      </c>
      <c s="141" t="s">
        <v>430</v>
      </c>
      <c s="274">
        <f>SUM(C268,C271:C282)</f>
        <v>1005</v>
      </c>
    </row>
    <row customHeight="1" ht="17.25">
      <c s="107">
        <v>1010901</v>
      </c>
      <c s="141" t="s">
        <v>431</v>
      </c>
      <c s="274">
        <f>SUM(C269:C270)</f>
        <v>140</v>
      </c>
    </row>
    <row customHeight="1" ht="17.25">
      <c s="107">
        <v>101090101</v>
      </c>
      <c s="107" t="s">
        <v>432</v>
      </c>
      <c s="276"/>
    </row>
    <row customHeight="1" ht="17.25">
      <c s="107">
        <v>101090109</v>
      </c>
      <c s="107" t="s">
        <v>433</v>
      </c>
      <c s="276">
        <v>140</v>
      </c>
    </row>
    <row customHeight="1" ht="17.25">
      <c s="107">
        <v>1010902</v>
      </c>
      <c s="141" t="s">
        <v>434</v>
      </c>
      <c s="276">
        <v>1</v>
      </c>
    </row>
    <row customHeight="1" ht="17.25">
      <c s="107">
        <v>1010903</v>
      </c>
      <c s="141" t="s">
        <v>435</v>
      </c>
      <c s="276">
        <v>355</v>
      </c>
    </row>
    <row customHeight="1" ht="17.25">
      <c s="107">
        <v>1010904</v>
      </c>
      <c s="141" t="s">
        <v>436</v>
      </c>
      <c s="276"/>
    </row>
    <row customHeight="1" ht="17.25">
      <c s="107">
        <v>1010905</v>
      </c>
      <c s="141" t="s">
        <v>437</v>
      </c>
      <c s="276">
        <v>12</v>
      </c>
    </row>
    <row customHeight="1" ht="17.25">
      <c s="107">
        <v>1010906</v>
      </c>
      <c s="141" t="s">
        <v>438</v>
      </c>
      <c s="276">
        <v>442</v>
      </c>
    </row>
    <row customHeight="1" ht="17.25">
      <c s="107">
        <v>1010918</v>
      </c>
      <c s="141" t="s">
        <v>439</v>
      </c>
      <c s="276"/>
    </row>
    <row customHeight="1" ht="17.25">
      <c s="107">
        <v>1010919</v>
      </c>
      <c s="141" t="s">
        <v>440</v>
      </c>
      <c s="276">
        <v>42</v>
      </c>
    </row>
    <row customHeight="1" ht="17.25">
      <c s="107">
        <v>1010920</v>
      </c>
      <c s="141" t="s">
        <v>441</v>
      </c>
      <c s="276">
        <v>13</v>
      </c>
    </row>
    <row customHeight="1" ht="17.25">
      <c s="107">
        <v>1010921</v>
      </c>
      <c s="141" t="s">
        <v>442</v>
      </c>
      <c s="276"/>
    </row>
    <row customHeight="1" ht="17.25">
      <c s="107">
        <v>1010922</v>
      </c>
      <c s="141" t="s">
        <v>443</v>
      </c>
      <c s="276"/>
    </row>
    <row customHeight="1" ht="17.25">
      <c s="107">
        <v>1010923</v>
      </c>
      <c s="141" t="s">
        <v>444</v>
      </c>
      <c s="276"/>
    </row>
    <row customHeight="1" ht="17.25">
      <c s="107">
        <v>1010924</v>
      </c>
      <c s="141" t="s">
        <v>445</v>
      </c>
      <c s="276"/>
    </row>
    <row customHeight="1" ht="17.25">
      <c s="107">
        <v>10110</v>
      </c>
      <c s="141" t="s">
        <v>446</v>
      </c>
      <c s="274">
        <f>SUM(C284:C291)</f>
        <v>2927</v>
      </c>
    </row>
    <row customHeight="1" ht="17.25">
      <c s="107">
        <v>1011001</v>
      </c>
      <c s="141" t="s">
        <v>447</v>
      </c>
      <c s="276">
        <v>31</v>
      </c>
    </row>
    <row customHeight="1" ht="17.25">
      <c s="107">
        <v>1011002</v>
      </c>
      <c s="141" t="s">
        <v>448</v>
      </c>
      <c s="276">
        <v>2</v>
      </c>
    </row>
    <row customHeight="1" ht="17.25">
      <c s="107">
        <v>1011003</v>
      </c>
      <c s="141" t="s">
        <v>449</v>
      </c>
      <c s="276">
        <v>2287</v>
      </c>
    </row>
    <row customHeight="1" ht="17.25">
      <c s="107">
        <v>1011004</v>
      </c>
      <c s="141" t="s">
        <v>450</v>
      </c>
      <c s="276"/>
    </row>
    <row customHeight="1" ht="17.25">
      <c s="107">
        <v>1011005</v>
      </c>
      <c s="141" t="s">
        <v>451</v>
      </c>
      <c s="276">
        <v>27</v>
      </c>
    </row>
    <row customHeight="1" ht="17.25">
      <c s="107">
        <v>1011006</v>
      </c>
      <c s="141" t="s">
        <v>452</v>
      </c>
      <c s="276">
        <v>189</v>
      </c>
    </row>
    <row customHeight="1" ht="17.25">
      <c s="107">
        <v>1011019</v>
      </c>
      <c s="141" t="s">
        <v>453</v>
      </c>
      <c s="276">
        <v>70</v>
      </c>
    </row>
    <row customHeight="1" ht="17.25">
      <c s="107">
        <v>1011020</v>
      </c>
      <c s="141" t="s">
        <v>454</v>
      </c>
      <c s="276">
        <v>321</v>
      </c>
    </row>
    <row customHeight="1" ht="17.25">
      <c s="107">
        <v>10111</v>
      </c>
      <c s="141" t="s">
        <v>455</v>
      </c>
      <c s="274">
        <f>SUM(C293,C296:C297)</f>
        <v>571</v>
      </c>
    </row>
    <row customHeight="1" ht="17.25">
      <c s="107">
        <v>1011101</v>
      </c>
      <c s="141" t="s">
        <v>456</v>
      </c>
      <c s="274">
        <f>SUM(C294:C295)</f>
        <v>0</v>
      </c>
    </row>
    <row customHeight="1" ht="17.25">
      <c s="107">
        <v>101110101</v>
      </c>
      <c s="107" t="s">
        <v>457</v>
      </c>
      <c s="276"/>
    </row>
    <row customHeight="1" ht="17.25">
      <c s="107">
        <v>101110109</v>
      </c>
      <c s="107" t="s">
        <v>458</v>
      </c>
      <c s="276"/>
    </row>
    <row customHeight="1" ht="17.25">
      <c s="107">
        <v>1011119</v>
      </c>
      <c s="141" t="s">
        <v>459</v>
      </c>
      <c s="276">
        <v>564</v>
      </c>
    </row>
    <row customHeight="1" ht="17.25">
      <c s="107">
        <v>1011120</v>
      </c>
      <c s="141" t="s">
        <v>460</v>
      </c>
      <c s="276">
        <v>7</v>
      </c>
    </row>
    <row customHeight="1" ht="17.25">
      <c s="107">
        <v>10112</v>
      </c>
      <c s="141" t="s">
        <v>461</v>
      </c>
      <c s="274">
        <f>SUM(C299:C306)</f>
        <v>756</v>
      </c>
    </row>
    <row customHeight="1" ht="17.25">
      <c s="107">
        <v>1011201</v>
      </c>
      <c s="141" t="s">
        <v>462</v>
      </c>
      <c s="276">
        <v>15</v>
      </c>
    </row>
    <row customHeight="1" ht="17.25">
      <c s="107">
        <v>1011202</v>
      </c>
      <c s="141" t="s">
        <v>463</v>
      </c>
      <c s="276"/>
    </row>
    <row customHeight="1" ht="17.25">
      <c s="107">
        <v>1011203</v>
      </c>
      <c s="141" t="s">
        <v>464</v>
      </c>
      <c s="276">
        <v>525</v>
      </c>
    </row>
    <row customHeight="1" ht="17.25">
      <c s="107">
        <v>1011204</v>
      </c>
      <c s="141" t="s">
        <v>465</v>
      </c>
      <c s="276"/>
    </row>
    <row customHeight="1" ht="17.25">
      <c s="107">
        <v>1011205</v>
      </c>
      <c s="141" t="s">
        <v>466</v>
      </c>
      <c s="276">
        <v>148</v>
      </c>
    </row>
    <row customHeight="1" ht="17.25">
      <c s="107">
        <v>1011206</v>
      </c>
      <c s="141" t="s">
        <v>467</v>
      </c>
      <c s="276">
        <v>9</v>
      </c>
    </row>
    <row customHeight="1" ht="17.25">
      <c s="107">
        <v>1011219</v>
      </c>
      <c s="141" t="s">
        <v>468</v>
      </c>
      <c s="276">
        <v>9</v>
      </c>
    </row>
    <row customHeight="1" ht="17.25">
      <c s="107">
        <v>1011220</v>
      </c>
      <c s="141" t="s">
        <v>469</v>
      </c>
      <c s="276">
        <v>50</v>
      </c>
    </row>
    <row customHeight="1" ht="17.25">
      <c s="107">
        <v>10113</v>
      </c>
      <c s="141" t="s">
        <v>470</v>
      </c>
      <c s="274">
        <f>SUM(C308:C315)</f>
        <v>11958</v>
      </c>
    </row>
    <row customHeight="1" ht="17.25">
      <c s="107">
        <v>1011301</v>
      </c>
      <c s="141" t="s">
        <v>471</v>
      </c>
      <c s="276"/>
    </row>
    <row customHeight="1" ht="17.25">
      <c s="107">
        <v>1011302</v>
      </c>
      <c s="141" t="s">
        <v>472</v>
      </c>
      <c s="276"/>
    </row>
    <row customHeight="1" ht="17.25">
      <c s="107">
        <v>1011303</v>
      </c>
      <c s="141" t="s">
        <v>473</v>
      </c>
      <c s="276">
        <v>6792</v>
      </c>
    </row>
    <row customHeight="1" ht="17.25">
      <c s="107">
        <v>1011304</v>
      </c>
      <c s="141" t="s">
        <v>474</v>
      </c>
      <c s="276"/>
    </row>
    <row customHeight="1" ht="17.25">
      <c s="107">
        <v>1011305</v>
      </c>
      <c s="141" t="s">
        <v>475</v>
      </c>
      <c s="276"/>
    </row>
    <row customHeight="1" ht="17.25">
      <c s="107">
        <v>1011306</v>
      </c>
      <c s="141" t="s">
        <v>476</v>
      </c>
      <c s="276">
        <v>733</v>
      </c>
    </row>
    <row customHeight="1" ht="17.25">
      <c s="107">
        <v>1011319</v>
      </c>
      <c s="141" t="s">
        <v>477</v>
      </c>
      <c s="276">
        <v>4433</v>
      </c>
    </row>
    <row customHeight="1" ht="17.25">
      <c s="107">
        <v>1011320</v>
      </c>
      <c s="141" t="s">
        <v>478</v>
      </c>
      <c s="276"/>
    </row>
    <row customHeight="1" ht="17.25">
      <c s="107">
        <v>10114</v>
      </c>
      <c s="141" t="s">
        <v>479</v>
      </c>
      <c s="274">
        <f>SUM(C317:C318)</f>
        <v>1360</v>
      </c>
    </row>
    <row customHeight="1" ht="17.25">
      <c s="107">
        <v>1011401</v>
      </c>
      <c s="141" t="s">
        <v>480</v>
      </c>
      <c s="276">
        <v>1359</v>
      </c>
    </row>
    <row customHeight="1" ht="17.25">
      <c s="107">
        <v>1011420</v>
      </c>
      <c s="141" t="s">
        <v>481</v>
      </c>
      <c s="276">
        <v>1</v>
      </c>
    </row>
    <row customHeight="1" ht="17.25">
      <c s="107">
        <v>10115</v>
      </c>
      <c s="141" t="s">
        <v>482</v>
      </c>
      <c s="274">
        <f>SUM(C320:C321)</f>
        <v>0</v>
      </c>
    </row>
    <row customHeight="1" ht="17.25">
      <c s="107">
        <v>1011501</v>
      </c>
      <c s="141" t="s">
        <v>483</v>
      </c>
      <c s="276"/>
    </row>
    <row customHeight="1" ht="17.25">
      <c s="107">
        <v>1011520</v>
      </c>
      <c s="141" t="s">
        <v>484</v>
      </c>
      <c s="276"/>
    </row>
    <row customHeight="1" ht="17.25">
      <c s="107">
        <v>10116</v>
      </c>
      <c s="141" t="s">
        <v>485</v>
      </c>
      <c s="274">
        <f>SUM(C323:C324)</f>
        <v>0</v>
      </c>
    </row>
    <row customHeight="1" ht="17.25">
      <c s="107">
        <v>1011601</v>
      </c>
      <c s="141" t="s">
        <v>486</v>
      </c>
      <c s="276"/>
    </row>
    <row customHeight="1" ht="17.25">
      <c s="107">
        <v>1011620</v>
      </c>
      <c s="141" t="s">
        <v>487</v>
      </c>
      <c s="276"/>
    </row>
    <row customHeight="1" ht="17.25">
      <c s="107">
        <v>10117</v>
      </c>
      <c s="141" t="s">
        <v>488</v>
      </c>
      <c s="274">
        <f>SUM(C326,C330,C335:C336)</f>
        <v>0</v>
      </c>
    </row>
    <row customHeight="1" ht="17.25">
      <c s="107">
        <v>1011701</v>
      </c>
      <c s="141" t="s">
        <v>489</v>
      </c>
      <c s="274">
        <f>SUM(C327:C329)</f>
        <v>0</v>
      </c>
    </row>
    <row customHeight="1" ht="17.25">
      <c s="107">
        <v>101170101</v>
      </c>
      <c s="107" t="s">
        <v>490</v>
      </c>
      <c s="276"/>
    </row>
    <row customHeight="1" ht="17.25">
      <c s="107">
        <v>101170102</v>
      </c>
      <c s="107" t="s">
        <v>491</v>
      </c>
      <c s="276"/>
    </row>
    <row customHeight="1" ht="17.25">
      <c s="107">
        <v>101170103</v>
      </c>
      <c s="107" t="s">
        <v>492</v>
      </c>
      <c s="276"/>
    </row>
    <row customHeight="1" ht="17.25">
      <c s="107">
        <v>1011703</v>
      </c>
      <c s="141" t="s">
        <v>493</v>
      </c>
      <c s="274">
        <f>SUM(C331:C334)</f>
        <v>0</v>
      </c>
    </row>
    <row customHeight="1" ht="17.25">
      <c s="107">
        <v>101170301</v>
      </c>
      <c s="107" t="s">
        <v>494</v>
      </c>
      <c s="276"/>
    </row>
    <row customHeight="1" ht="17.25">
      <c s="107">
        <v>101170302</v>
      </c>
      <c s="107" t="s">
        <v>495</v>
      </c>
      <c s="276"/>
    </row>
    <row customHeight="1" ht="17.25">
      <c s="107">
        <v>101170303</v>
      </c>
      <c s="107" t="s">
        <v>496</v>
      </c>
      <c s="276"/>
    </row>
    <row customHeight="1" ht="17.25">
      <c s="107">
        <v>101170304</v>
      </c>
      <c s="107" t="s">
        <v>497</v>
      </c>
      <c s="276"/>
    </row>
    <row customHeight="1" ht="17.25">
      <c s="107">
        <v>1011720</v>
      </c>
      <c s="141" t="s">
        <v>498</v>
      </c>
      <c s="276"/>
    </row>
    <row customHeight="1" ht="17.25">
      <c s="107">
        <v>1011721</v>
      </c>
      <c s="141" t="s">
        <v>499</v>
      </c>
      <c s="276"/>
    </row>
    <row customHeight="1" ht="17.25">
      <c s="107">
        <v>10118</v>
      </c>
      <c s="141" t="s">
        <v>500</v>
      </c>
      <c s="274">
        <f>SUM(C338:C340)</f>
        <v>143</v>
      </c>
    </row>
    <row customHeight="1" ht="17.25">
      <c s="107">
        <v>1011801</v>
      </c>
      <c s="141" t="s">
        <v>501</v>
      </c>
      <c s="276">
        <v>142</v>
      </c>
    </row>
    <row customHeight="1" ht="17.25">
      <c s="107">
        <v>1011802</v>
      </c>
      <c s="141" t="s">
        <v>502</v>
      </c>
      <c s="276"/>
    </row>
    <row customHeight="1" ht="17.25">
      <c s="107">
        <v>1011820</v>
      </c>
      <c s="141" t="s">
        <v>503</v>
      </c>
      <c s="276">
        <v>1</v>
      </c>
    </row>
    <row customHeight="1" ht="17.25">
      <c s="107">
        <v>10119</v>
      </c>
      <c s="141" t="s">
        <v>504</v>
      </c>
      <c s="274">
        <f>SUM(C342:C343)</f>
        <v>5370</v>
      </c>
    </row>
    <row customHeight="1" ht="17.25">
      <c s="107">
        <v>1011901</v>
      </c>
      <c s="141" t="s">
        <v>505</v>
      </c>
      <c s="276">
        <v>5370</v>
      </c>
    </row>
    <row customHeight="1" ht="17.25">
      <c s="107">
        <v>1011920</v>
      </c>
      <c s="141" t="s">
        <v>506</v>
      </c>
      <c s="276"/>
    </row>
    <row customHeight="1" ht="17.25">
      <c s="107">
        <v>10120</v>
      </c>
      <c s="141" t="s">
        <v>507</v>
      </c>
      <c s="274">
        <f>SUM(C345:C346)</f>
        <v>823</v>
      </c>
    </row>
    <row customHeight="1" ht="17.25">
      <c s="107">
        <v>1012001</v>
      </c>
      <c s="141" t="s">
        <v>508</v>
      </c>
      <c s="276">
        <v>823</v>
      </c>
    </row>
    <row customHeight="1" ht="17.25">
      <c s="107">
        <v>1012020</v>
      </c>
      <c s="141" t="s">
        <v>509</v>
      </c>
      <c s="276"/>
    </row>
    <row customHeight="1" ht="17.25">
      <c s="107">
        <v>10121</v>
      </c>
      <c s="141" t="s">
        <v>510</v>
      </c>
      <c s="274">
        <f>SUM(C348:C349)</f>
        <v>21</v>
      </c>
    </row>
    <row customHeight="1" ht="17.25">
      <c s="107">
        <v>1012101</v>
      </c>
      <c s="141" t="s">
        <v>511</v>
      </c>
      <c s="276">
        <v>21</v>
      </c>
    </row>
    <row customHeight="1" ht="17.25">
      <c s="107">
        <v>1012120</v>
      </c>
      <c s="141" t="s">
        <v>512</v>
      </c>
      <c s="276"/>
    </row>
    <row customHeight="1" ht="17.25">
      <c s="107">
        <v>10199</v>
      </c>
      <c s="141" t="s">
        <v>513</v>
      </c>
      <c s="274">
        <f>SUM(C351:C352)</f>
        <v>0</v>
      </c>
    </row>
    <row customHeight="1" ht="17.25">
      <c s="107">
        <v>1019901</v>
      </c>
      <c s="141" t="s">
        <v>514</v>
      </c>
      <c s="276"/>
    </row>
    <row customHeight="1" ht="17.25">
      <c s="107">
        <v>1019920</v>
      </c>
      <c s="141" t="s">
        <v>515</v>
      </c>
      <c s="276"/>
    </row>
    <row customHeight="1" ht="17.25">
      <c s="107">
        <v>103</v>
      </c>
      <c s="141" t="s">
        <v>516</v>
      </c>
      <c s="274">
        <f>SUM(C354,C382,C576,C616,C635,C686,C689,C695)</f>
        <v>13577</v>
      </c>
    </row>
    <row customHeight="1" ht="17.25">
      <c s="107">
        <v>10302</v>
      </c>
      <c s="141" t="s">
        <v>517</v>
      </c>
      <c s="274">
        <f>SUM(C355,C364:C367,C370:C379)</f>
        <v>1801</v>
      </c>
    </row>
    <row customHeight="1" ht="17.25">
      <c s="107">
        <v>1030203</v>
      </c>
      <c s="141" t="s">
        <v>518</v>
      </c>
      <c s="274">
        <f>SUM(C356:C363)</f>
        <v>602</v>
      </c>
    </row>
    <row customHeight="1" ht="17.25">
      <c s="107">
        <v>103020301</v>
      </c>
      <c s="107" t="s">
        <v>519</v>
      </c>
      <c s="276">
        <v>602</v>
      </c>
    </row>
    <row customHeight="1" ht="17.25">
      <c s="107">
        <v>103020302</v>
      </c>
      <c s="107" t="s">
        <v>520</v>
      </c>
      <c s="276"/>
    </row>
    <row customHeight="1" ht="17.25">
      <c s="107">
        <v>103020303</v>
      </c>
      <c s="107" t="s">
        <v>521</v>
      </c>
      <c s="276"/>
    </row>
    <row customHeight="1" ht="17.25">
      <c s="107">
        <v>103020304</v>
      </c>
      <c s="107" t="s">
        <v>522</v>
      </c>
      <c s="276"/>
    </row>
    <row customHeight="1" ht="17.25">
      <c s="107">
        <v>103020305</v>
      </c>
      <c s="107" t="s">
        <v>523</v>
      </c>
      <c s="276"/>
    </row>
    <row customHeight="1" ht="17.25">
      <c s="107">
        <v>103020306</v>
      </c>
      <c s="107" t="s">
        <v>524</v>
      </c>
      <c s="276"/>
    </row>
    <row customHeight="1" ht="17.25">
      <c s="107">
        <v>103020307</v>
      </c>
      <c s="107" t="s">
        <v>525</v>
      </c>
      <c s="276"/>
    </row>
    <row customHeight="1" ht="17.25">
      <c s="107">
        <v>103020399</v>
      </c>
      <c s="107" t="s">
        <v>526</v>
      </c>
      <c s="276"/>
    </row>
    <row customHeight="1" ht="17.25">
      <c s="107">
        <v>1030205</v>
      </c>
      <c s="141" t="s">
        <v>527</v>
      </c>
      <c s="276"/>
    </row>
    <row customHeight="1" ht="17.25">
      <c s="107">
        <v>1030210</v>
      </c>
      <c s="141" t="s">
        <v>528</v>
      </c>
      <c s="276"/>
    </row>
    <row customHeight="1" ht="17.25">
      <c s="107">
        <v>1030212</v>
      </c>
      <c s="141" t="s">
        <v>529</v>
      </c>
      <c s="276"/>
    </row>
    <row customHeight="1" ht="17.25">
      <c s="107">
        <v>1030216</v>
      </c>
      <c s="141" t="s">
        <v>530</v>
      </c>
      <c s="274">
        <f>SUM(C368:C369)</f>
        <v>401</v>
      </c>
    </row>
    <row customHeight="1" ht="17.25">
      <c s="107">
        <v>103021601</v>
      </c>
      <c s="107" t="s">
        <v>531</v>
      </c>
      <c s="276">
        <v>401</v>
      </c>
    </row>
    <row customHeight="1" ht="17.25">
      <c s="107">
        <v>103021699</v>
      </c>
      <c s="107" t="s">
        <v>532</v>
      </c>
      <c s="276"/>
    </row>
    <row customHeight="1" ht="17.25">
      <c s="107">
        <v>1030217</v>
      </c>
      <c s="141" t="s">
        <v>533</v>
      </c>
      <c s="276"/>
    </row>
    <row customHeight="1" ht="17.25">
      <c s="107">
        <v>1030218</v>
      </c>
      <c s="141" t="s">
        <v>534</v>
      </c>
      <c s="276">
        <v>232</v>
      </c>
    </row>
    <row customHeight="1" ht="17.25">
      <c s="107">
        <v>1030219</v>
      </c>
      <c s="141" t="s">
        <v>535</v>
      </c>
      <c s="276"/>
    </row>
    <row customHeight="1" ht="17.25">
      <c s="107">
        <v>1030220</v>
      </c>
      <c s="141" t="s">
        <v>536</v>
      </c>
      <c s="276"/>
    </row>
    <row customHeight="1" ht="17.25">
      <c s="107">
        <v>1030222</v>
      </c>
      <c s="141" t="s">
        <v>537</v>
      </c>
      <c s="276">
        <v>203</v>
      </c>
    </row>
    <row customHeight="1" ht="17.25">
      <c s="107">
        <v>1030223</v>
      </c>
      <c s="141" t="s">
        <v>538</v>
      </c>
      <c s="276">
        <v>323</v>
      </c>
    </row>
    <row customHeight="1" ht="17.25">
      <c s="107">
        <v>1030224</v>
      </c>
      <c s="141" t="s">
        <v>539</v>
      </c>
      <c s="276"/>
    </row>
    <row customHeight="1" ht="17.25">
      <c s="107">
        <v>1030225</v>
      </c>
      <c s="141" t="s">
        <v>540</v>
      </c>
      <c s="276"/>
    </row>
    <row customHeight="1" ht="17.25">
      <c s="107">
        <v>1030226</v>
      </c>
      <c s="141" t="s">
        <v>541</v>
      </c>
      <c s="276"/>
    </row>
    <row customHeight="1" ht="17.25">
      <c s="107">
        <v>1030299</v>
      </c>
      <c s="141" t="s">
        <v>542</v>
      </c>
      <c s="274">
        <f>C380+C381</f>
        <v>40</v>
      </c>
    </row>
    <row customHeight="1" ht="17.25">
      <c s="107">
        <v>103029901</v>
      </c>
      <c s="107" t="s">
        <v>543</v>
      </c>
      <c s="276">
        <v>40</v>
      </c>
    </row>
    <row customHeight="1" ht="17.25">
      <c s="107">
        <v>103029999</v>
      </c>
      <c s="107" t="s">
        <v>544</v>
      </c>
      <c s="276"/>
    </row>
    <row customHeight="1" ht="17.25">
      <c s="107">
        <v>10304</v>
      </c>
      <c s="141" t="s">
        <v>545</v>
      </c>
      <c s="274">
        <f>C383+C399+C402+C405+C410+C412+C415+C417+C419+C422+C425+C427+C429+C440+C443+C447+C449+C451+C453+C456+C461+C464+C469+C473+C475+C478+C484+C489+C495+C499+C502+C509+C514+C521+C524+C528+C537+C541+C545+C549+C554+C558+C561+C563+C565+C567+C570+C573</f>
        <v>2499</v>
      </c>
    </row>
    <row customHeight="1" ht="17.25">
      <c s="107">
        <v>1030401</v>
      </c>
      <c s="141" t="s">
        <v>546</v>
      </c>
      <c s="274">
        <f>SUM(C384:C398)</f>
        <v>69</v>
      </c>
    </row>
    <row customHeight="1" ht="17.25">
      <c s="107">
        <v>103040101</v>
      </c>
      <c s="107" t="s">
        <v>547</v>
      </c>
      <c s="276"/>
    </row>
    <row customHeight="1" ht="17.25">
      <c s="107">
        <v>103040102</v>
      </c>
      <c s="107" t="s">
        <v>548</v>
      </c>
      <c s="276"/>
    </row>
    <row customHeight="1" ht="17.25">
      <c s="107">
        <v>103040103</v>
      </c>
      <c s="107" t="s">
        <v>549</v>
      </c>
      <c s="276"/>
    </row>
    <row customHeight="1" ht="17.25">
      <c s="107">
        <v>103040104</v>
      </c>
      <c s="107" t="s">
        <v>550</v>
      </c>
      <c s="276"/>
    </row>
    <row customHeight="1" ht="17.25">
      <c s="107">
        <v>103040109</v>
      </c>
      <c s="107" t="s">
        <v>551</v>
      </c>
      <c s="276"/>
    </row>
    <row customHeight="1" ht="17.25">
      <c s="107">
        <v>103040110</v>
      </c>
      <c s="107" t="s">
        <v>552</v>
      </c>
      <c s="276"/>
    </row>
    <row customHeight="1" ht="17.25">
      <c s="107">
        <v>103040111</v>
      </c>
      <c s="107" t="s">
        <v>553</v>
      </c>
      <c s="276">
        <v>34</v>
      </c>
    </row>
    <row customHeight="1" ht="17.25">
      <c s="107">
        <v>103040112</v>
      </c>
      <c s="107" t="s">
        <v>554</v>
      </c>
      <c s="276">
        <v>6</v>
      </c>
    </row>
    <row customHeight="1" ht="17.25">
      <c s="107">
        <v>103040113</v>
      </c>
      <c s="107" t="s">
        <v>555</v>
      </c>
      <c s="276">
        <v>3</v>
      </c>
    </row>
    <row customHeight="1" ht="17.25">
      <c s="107">
        <v>103040116</v>
      </c>
      <c s="107" t="s">
        <v>556</v>
      </c>
      <c s="276">
        <v>7</v>
      </c>
    </row>
    <row customHeight="1" ht="17.25">
      <c s="107">
        <v>103040117</v>
      </c>
      <c s="107" t="s">
        <v>557</v>
      </c>
      <c s="276">
        <v>17</v>
      </c>
    </row>
    <row customHeight="1" ht="17.25">
      <c s="107">
        <v>103040120</v>
      </c>
      <c s="107" t="s">
        <v>558</v>
      </c>
      <c s="276"/>
    </row>
    <row customHeight="1" ht="17.25">
      <c s="107">
        <v>103040121</v>
      </c>
      <c s="107" t="s">
        <v>559</v>
      </c>
      <c s="276"/>
    </row>
    <row customHeight="1" ht="17.25">
      <c s="107">
        <v>103040122</v>
      </c>
      <c s="107" t="s">
        <v>560</v>
      </c>
      <c s="276"/>
    </row>
    <row customHeight="1" ht="17.25">
      <c s="107">
        <v>103040150</v>
      </c>
      <c s="107" t="s">
        <v>561</v>
      </c>
      <c s="276">
        <v>2</v>
      </c>
    </row>
    <row customHeight="1" ht="17.25">
      <c s="107">
        <v>1030402</v>
      </c>
      <c s="141" t="s">
        <v>562</v>
      </c>
      <c s="274">
        <f>SUM(C400:C401)</f>
        <v>0</v>
      </c>
    </row>
    <row customHeight="1" ht="17.25">
      <c s="107">
        <v>103040201</v>
      </c>
      <c s="107" t="s">
        <v>563</v>
      </c>
      <c s="276"/>
    </row>
    <row customHeight="1" ht="17.25">
      <c s="107">
        <v>103040250</v>
      </c>
      <c s="107" t="s">
        <v>564</v>
      </c>
      <c s="276"/>
    </row>
    <row customHeight="1" ht="17.25">
      <c s="107">
        <v>1030403</v>
      </c>
      <c s="141" t="s">
        <v>565</v>
      </c>
      <c s="274">
        <f>SUM(C403:C404)</f>
        <v>0</v>
      </c>
    </row>
    <row customHeight="1" ht="17.25">
      <c s="107">
        <v>103040305</v>
      </c>
      <c s="107" t="s">
        <v>566</v>
      </c>
      <c s="276"/>
    </row>
    <row customHeight="1" ht="17.25">
      <c s="107">
        <v>103040350</v>
      </c>
      <c s="107" t="s">
        <v>567</v>
      </c>
      <c s="276"/>
    </row>
    <row customHeight="1" ht="17.25">
      <c s="107">
        <v>1030404</v>
      </c>
      <c s="141" t="s">
        <v>568</v>
      </c>
      <c s="274">
        <f>SUM(C406:C409)</f>
        <v>0</v>
      </c>
    </row>
    <row customHeight="1" ht="17.25">
      <c s="107">
        <v>103040402</v>
      </c>
      <c s="107" t="s">
        <v>569</v>
      </c>
      <c s="276"/>
    </row>
    <row customHeight="1" ht="17.25">
      <c s="107">
        <v>103040403</v>
      </c>
      <c s="107" t="s">
        <v>570</v>
      </c>
      <c s="276"/>
    </row>
    <row customHeight="1" ht="17.25">
      <c s="107">
        <v>103040404</v>
      </c>
      <c s="107" t="s">
        <v>571</v>
      </c>
      <c s="276"/>
    </row>
    <row customHeight="1" ht="17.25">
      <c s="107">
        <v>103040450</v>
      </c>
      <c s="107" t="s">
        <v>572</v>
      </c>
      <c s="276"/>
    </row>
    <row customHeight="1" ht="17.25">
      <c s="107">
        <v>1030406</v>
      </c>
      <c s="141" t="s">
        <v>573</v>
      </c>
      <c s="274">
        <f>C411</f>
        <v>0</v>
      </c>
    </row>
    <row customHeight="1" ht="17.25">
      <c s="107">
        <v>103040650</v>
      </c>
      <c s="107" t="s">
        <v>574</v>
      </c>
      <c s="276"/>
    </row>
    <row customHeight="1" ht="17.25">
      <c s="107">
        <v>1030407</v>
      </c>
      <c s="141" t="s">
        <v>575</v>
      </c>
      <c s="274">
        <f>SUM(C413:C414)</f>
        <v>0</v>
      </c>
    </row>
    <row customHeight="1" ht="17.25">
      <c s="107">
        <v>103040702</v>
      </c>
      <c s="107" t="s">
        <v>576</v>
      </c>
      <c s="276"/>
    </row>
    <row customHeight="1" ht="17.25">
      <c s="107">
        <v>103040750</v>
      </c>
      <c s="107" t="s">
        <v>577</v>
      </c>
      <c s="276"/>
    </row>
    <row customHeight="1" ht="17.25">
      <c s="107">
        <v>1030408</v>
      </c>
      <c s="141" t="s">
        <v>578</v>
      </c>
      <c s="274">
        <f>C416</f>
        <v>0</v>
      </c>
    </row>
    <row customHeight="1" ht="17.25">
      <c s="107">
        <v>103040850</v>
      </c>
      <c s="107" t="s">
        <v>579</v>
      </c>
      <c s="276"/>
    </row>
    <row customHeight="1" ht="17.25">
      <c s="107">
        <v>1030409</v>
      </c>
      <c s="141" t="s">
        <v>580</v>
      </c>
      <c s="274">
        <f>C418</f>
        <v>0</v>
      </c>
    </row>
    <row customHeight="1" ht="17.25">
      <c s="107">
        <v>103040950</v>
      </c>
      <c s="107" t="s">
        <v>581</v>
      </c>
      <c s="276"/>
    </row>
    <row customHeight="1" ht="17.25">
      <c s="107">
        <v>1030410</v>
      </c>
      <c s="141" t="s">
        <v>582</v>
      </c>
      <c s="274">
        <f>SUM(C420:C421)</f>
        <v>0</v>
      </c>
    </row>
    <row customHeight="1" ht="17.25">
      <c s="107">
        <v>103041001</v>
      </c>
      <c s="107" t="s">
        <v>576</v>
      </c>
      <c s="276"/>
    </row>
    <row customHeight="1" ht="17.25">
      <c s="107">
        <v>103041050</v>
      </c>
      <c s="107" t="s">
        <v>583</v>
      </c>
      <c s="276"/>
    </row>
    <row customHeight="1" ht="17.25">
      <c s="107">
        <v>1030413</v>
      </c>
      <c s="141" t="s">
        <v>584</v>
      </c>
      <c s="274">
        <f>SUM(C423:C424)</f>
        <v>0</v>
      </c>
    </row>
    <row customHeight="1" ht="17.25">
      <c s="107">
        <v>103041303</v>
      </c>
      <c s="107" t="s">
        <v>585</v>
      </c>
      <c s="276"/>
    </row>
    <row customHeight="1" ht="17.25">
      <c s="107">
        <v>103041350</v>
      </c>
      <c s="107" t="s">
        <v>586</v>
      </c>
      <c s="276"/>
    </row>
    <row customHeight="1" ht="17.25">
      <c s="107">
        <v>1030414</v>
      </c>
      <c s="141" t="s">
        <v>587</v>
      </c>
      <c s="274">
        <f>C426</f>
        <v>0</v>
      </c>
    </row>
    <row customHeight="1" ht="17.25">
      <c s="107">
        <v>103041450</v>
      </c>
      <c s="107" t="s">
        <v>588</v>
      </c>
      <c s="276"/>
    </row>
    <row customHeight="1" ht="17.25">
      <c s="107">
        <v>1030415</v>
      </c>
      <c s="141" t="s">
        <v>589</v>
      </c>
      <c s="274">
        <f>C428</f>
        <v>0</v>
      </c>
    </row>
    <row customHeight="1" ht="17.25">
      <c s="107">
        <v>103041550</v>
      </c>
      <c s="107" t="s">
        <v>590</v>
      </c>
      <c s="276"/>
    </row>
    <row customHeight="1" ht="17.25">
      <c s="107">
        <v>1030416</v>
      </c>
      <c s="141" t="s">
        <v>591</v>
      </c>
      <c s="274">
        <f>SUM(C430:C439)</f>
        <v>0</v>
      </c>
    </row>
    <row customHeight="1" ht="17.25">
      <c s="107">
        <v>103041601</v>
      </c>
      <c s="107" t="s">
        <v>592</v>
      </c>
      <c s="276"/>
    </row>
    <row customHeight="1" ht="17.25">
      <c s="107">
        <v>103041602</v>
      </c>
      <c s="107" t="s">
        <v>593</v>
      </c>
      <c s="276"/>
    </row>
    <row customHeight="1" ht="17.25">
      <c s="107">
        <v>103041603</v>
      </c>
      <c s="107" t="s">
        <v>594</v>
      </c>
      <c s="276"/>
    </row>
    <row customHeight="1" ht="17.25">
      <c s="107">
        <v>103041604</v>
      </c>
      <c s="107" t="s">
        <v>595</v>
      </c>
      <c s="276"/>
    </row>
    <row customHeight="1" ht="17.25">
      <c s="107">
        <v>103041605</v>
      </c>
      <c s="107" t="s">
        <v>596</v>
      </c>
      <c s="276"/>
    </row>
    <row customHeight="1" ht="17.25">
      <c s="107">
        <v>103041607</v>
      </c>
      <c s="107" t="s">
        <v>597</v>
      </c>
      <c s="276"/>
    </row>
    <row customHeight="1" ht="17.25">
      <c s="107">
        <v>103041608</v>
      </c>
      <c s="107" t="s">
        <v>576</v>
      </c>
      <c s="276"/>
    </row>
    <row customHeight="1" ht="17.25">
      <c s="107">
        <v>103041616</v>
      </c>
      <c s="107" t="s">
        <v>598</v>
      </c>
      <c s="276"/>
    </row>
    <row customHeight="1" ht="17.25">
      <c s="107">
        <v>103041617</v>
      </c>
      <c s="107" t="s">
        <v>599</v>
      </c>
      <c s="276"/>
    </row>
    <row customHeight="1" ht="17.25">
      <c s="107">
        <v>103041650</v>
      </c>
      <c s="107" t="s">
        <v>600</v>
      </c>
      <c s="276"/>
    </row>
    <row customHeight="1" ht="17.25">
      <c s="107">
        <v>1030417</v>
      </c>
      <c s="141" t="s">
        <v>601</v>
      </c>
      <c s="274">
        <f>SUM(C441:C442)</f>
        <v>0</v>
      </c>
    </row>
    <row customHeight="1" ht="17.25">
      <c s="107">
        <v>103041704</v>
      </c>
      <c s="107" t="s">
        <v>576</v>
      </c>
      <c s="276"/>
    </row>
    <row customHeight="1" ht="17.25">
      <c s="107">
        <v>103041750</v>
      </c>
      <c s="107" t="s">
        <v>602</v>
      </c>
      <c s="276"/>
    </row>
    <row customHeight="1" ht="17.25">
      <c s="107">
        <v>1030418</v>
      </c>
      <c s="141" t="s">
        <v>603</v>
      </c>
      <c s="274">
        <f>SUM(C444:C446)</f>
        <v>0</v>
      </c>
    </row>
    <row customHeight="1" ht="17.25">
      <c s="107">
        <v>103041801</v>
      </c>
      <c s="107" t="s">
        <v>604</v>
      </c>
      <c s="276"/>
    </row>
    <row customHeight="1" ht="17.25">
      <c s="107">
        <v>103041802</v>
      </c>
      <c s="107" t="s">
        <v>605</v>
      </c>
      <c s="276"/>
    </row>
    <row customHeight="1" ht="17.25">
      <c s="107">
        <v>103041850</v>
      </c>
      <c s="107" t="s">
        <v>606</v>
      </c>
      <c s="276"/>
    </row>
    <row customHeight="1" ht="17.25">
      <c s="107">
        <v>1030419</v>
      </c>
      <c s="141" t="s">
        <v>607</v>
      </c>
      <c s="274">
        <f>C448</f>
        <v>0</v>
      </c>
    </row>
    <row customHeight="1" ht="17.25">
      <c s="107">
        <v>103041950</v>
      </c>
      <c s="107" t="s">
        <v>608</v>
      </c>
      <c s="276"/>
    </row>
    <row customHeight="1" ht="17.25">
      <c s="107">
        <v>1030420</v>
      </c>
      <c s="141" t="s">
        <v>609</v>
      </c>
      <c s="274">
        <f>C450</f>
        <v>0</v>
      </c>
    </row>
    <row customHeight="1" ht="17.25">
      <c s="107">
        <v>103042050</v>
      </c>
      <c s="107" t="s">
        <v>610</v>
      </c>
      <c s="276"/>
    </row>
    <row customHeight="1" ht="17.25">
      <c s="107">
        <v>1030422</v>
      </c>
      <c s="141" t="s">
        <v>611</v>
      </c>
      <c s="274">
        <f>C452</f>
        <v>0</v>
      </c>
    </row>
    <row customHeight="1" ht="17.25">
      <c s="107">
        <v>103042250</v>
      </c>
      <c s="107" t="s">
        <v>612</v>
      </c>
      <c s="276"/>
    </row>
    <row customHeight="1" ht="17.25">
      <c s="107">
        <v>1030424</v>
      </c>
      <c s="141" t="s">
        <v>613</v>
      </c>
      <c s="274">
        <f>SUM(C454:C455)</f>
        <v>267</v>
      </c>
    </row>
    <row customHeight="1" ht="17.25">
      <c s="107">
        <v>103042401</v>
      </c>
      <c s="107" t="s">
        <v>614</v>
      </c>
      <c s="276">
        <v>267</v>
      </c>
    </row>
    <row customHeight="1" ht="17.25">
      <c s="107">
        <v>103042450</v>
      </c>
      <c s="107" t="s">
        <v>615</v>
      </c>
      <c s="276"/>
    </row>
    <row customHeight="1" ht="17.25">
      <c s="107">
        <v>1030425</v>
      </c>
      <c s="141" t="s">
        <v>616</v>
      </c>
      <c s="274">
        <f>SUM(C457:C460)</f>
        <v>0</v>
      </c>
    </row>
    <row customHeight="1" ht="17.25">
      <c s="107">
        <v>103042502</v>
      </c>
      <c s="107" t="s">
        <v>617</v>
      </c>
      <c s="276"/>
    </row>
    <row customHeight="1" ht="17.25">
      <c s="107">
        <v>103042507</v>
      </c>
      <c s="107" t="s">
        <v>618</v>
      </c>
      <c s="276"/>
    </row>
    <row customHeight="1" ht="17.25">
      <c s="107">
        <v>103042508</v>
      </c>
      <c s="107" t="s">
        <v>619</v>
      </c>
      <c s="276"/>
    </row>
    <row customHeight="1" ht="17.25">
      <c s="107">
        <v>103042550</v>
      </c>
      <c s="107" t="s">
        <v>620</v>
      </c>
      <c s="276"/>
    </row>
    <row customHeight="1" ht="17.25">
      <c s="107">
        <v>1030426</v>
      </c>
      <c s="141" t="s">
        <v>621</v>
      </c>
      <c s="274">
        <f>SUM(C462:C463)</f>
        <v>0</v>
      </c>
    </row>
    <row customHeight="1" ht="17.25">
      <c s="107">
        <v>103042604</v>
      </c>
      <c s="107" t="s">
        <v>622</v>
      </c>
      <c s="276"/>
    </row>
    <row customHeight="1" ht="17.25">
      <c s="107">
        <v>103042650</v>
      </c>
      <c s="107" t="s">
        <v>623</v>
      </c>
      <c s="276"/>
    </row>
    <row customHeight="1" ht="17.25">
      <c s="107">
        <v>1030427</v>
      </c>
      <c s="141" t="s">
        <v>624</v>
      </c>
      <c s="274">
        <f>SUM(C465:C468)</f>
        <v>1371</v>
      </c>
    </row>
    <row customHeight="1" ht="17.25">
      <c s="107">
        <v>103042707</v>
      </c>
      <c s="107" t="s">
        <v>625</v>
      </c>
      <c s="276"/>
    </row>
    <row customHeight="1" ht="17.25">
      <c s="107">
        <v>103042750</v>
      </c>
      <c s="107" t="s">
        <v>626</v>
      </c>
      <c s="276"/>
    </row>
    <row customHeight="1" ht="17.25">
      <c s="107">
        <v>103042751</v>
      </c>
      <c s="107" t="s">
        <v>627</v>
      </c>
      <c s="276">
        <v>1371</v>
      </c>
    </row>
    <row customHeight="1" ht="17.25">
      <c s="107">
        <v>103042752</v>
      </c>
      <c s="107" t="s">
        <v>628</v>
      </c>
      <c s="276"/>
    </row>
    <row customHeight="1" ht="17.25">
      <c s="107">
        <v>1030429</v>
      </c>
      <c s="141" t="s">
        <v>629</v>
      </c>
      <c s="274">
        <f>SUM(C470:C472)</f>
        <v>0</v>
      </c>
    </row>
    <row customHeight="1" ht="17.25">
      <c s="107">
        <v>103042907</v>
      </c>
      <c s="107" t="s">
        <v>630</v>
      </c>
      <c s="276"/>
    </row>
    <row customHeight="1" ht="17.25">
      <c s="107">
        <v>103042908</v>
      </c>
      <c s="107" t="s">
        <v>631</v>
      </c>
      <c s="276"/>
    </row>
    <row customHeight="1" ht="17.25">
      <c s="107">
        <v>103042950</v>
      </c>
      <c s="107" t="s">
        <v>632</v>
      </c>
      <c s="276"/>
    </row>
    <row customHeight="1" ht="17.25">
      <c s="107">
        <v>1030430</v>
      </c>
      <c s="141" t="s">
        <v>633</v>
      </c>
      <c s="274">
        <f>C474</f>
        <v>0</v>
      </c>
    </row>
    <row customHeight="1" ht="17.25">
      <c s="107">
        <v>103043050</v>
      </c>
      <c s="107" t="s">
        <v>634</v>
      </c>
      <c s="276"/>
    </row>
    <row customHeight="1" ht="17.25">
      <c s="107">
        <v>1030431</v>
      </c>
      <c s="141" t="s">
        <v>635</v>
      </c>
      <c s="274">
        <f>SUM(C476:C477)</f>
        <v>0</v>
      </c>
    </row>
    <row customHeight="1" ht="17.25">
      <c s="107">
        <v>103043101</v>
      </c>
      <c s="107" t="s">
        <v>636</v>
      </c>
      <c s="276"/>
    </row>
    <row customHeight="1" ht="17.25">
      <c s="107">
        <v>103043150</v>
      </c>
      <c s="107" t="s">
        <v>637</v>
      </c>
      <c s="276"/>
    </row>
    <row customHeight="1" ht="17.25">
      <c s="107">
        <v>1030432</v>
      </c>
      <c s="141" t="s">
        <v>638</v>
      </c>
      <c s="274">
        <f>SUM(C479:C483)</f>
        <v>464</v>
      </c>
    </row>
    <row customHeight="1" ht="17.25">
      <c s="107">
        <v>103043204</v>
      </c>
      <c s="107" t="s">
        <v>639</v>
      </c>
      <c s="276"/>
    </row>
    <row customHeight="1" ht="17.25">
      <c s="107">
        <v>103043205</v>
      </c>
      <c s="107" t="s">
        <v>640</v>
      </c>
      <c s="276"/>
    </row>
    <row customHeight="1" ht="17.25">
      <c s="107">
        <v>103043208</v>
      </c>
      <c s="107" t="s">
        <v>641</v>
      </c>
      <c s="276">
        <v>364</v>
      </c>
    </row>
    <row customHeight="1" ht="17.25">
      <c s="107">
        <v>103043211</v>
      </c>
      <c s="107" t="s">
        <v>642</v>
      </c>
      <c s="276">
        <v>100</v>
      </c>
    </row>
    <row customHeight="1" ht="17.25">
      <c s="107">
        <v>103043250</v>
      </c>
      <c s="107" t="s">
        <v>643</v>
      </c>
      <c s="276"/>
    </row>
    <row customHeight="1" ht="17.25">
      <c s="107">
        <v>1030433</v>
      </c>
      <c s="141" t="s">
        <v>644</v>
      </c>
      <c s="274">
        <f>SUM(C485:C488)</f>
        <v>287</v>
      </c>
    </row>
    <row customHeight="1" ht="17.25">
      <c s="107">
        <v>103043306</v>
      </c>
      <c s="107" t="s">
        <v>645</v>
      </c>
      <c s="276"/>
    </row>
    <row customHeight="1" ht="17.25">
      <c s="107">
        <v>103043310</v>
      </c>
      <c s="107" t="s">
        <v>576</v>
      </c>
      <c s="276"/>
    </row>
    <row customHeight="1" ht="17.25">
      <c s="107">
        <v>103043313</v>
      </c>
      <c s="107" t="s">
        <v>646</v>
      </c>
      <c s="276">
        <v>287</v>
      </c>
    </row>
    <row customHeight="1" ht="17.25">
      <c s="107">
        <v>103043350</v>
      </c>
      <c s="107" t="s">
        <v>647</v>
      </c>
      <c s="276"/>
    </row>
    <row customHeight="1" ht="17.25">
      <c s="107">
        <v>1030434</v>
      </c>
      <c s="141" t="s">
        <v>648</v>
      </c>
      <c s="274">
        <f>SUM(C490:C494)</f>
        <v>0</v>
      </c>
    </row>
    <row customHeight="1" ht="17.25">
      <c s="107">
        <v>103043401</v>
      </c>
      <c s="107" t="s">
        <v>649</v>
      </c>
      <c s="276"/>
    </row>
    <row customHeight="1" ht="17.25">
      <c s="107">
        <v>103043402</v>
      </c>
      <c s="107" t="s">
        <v>650</v>
      </c>
      <c s="276"/>
    </row>
    <row customHeight="1" ht="17.25">
      <c s="107">
        <v>103043403</v>
      </c>
      <c s="107" t="s">
        <v>651</v>
      </c>
      <c s="276"/>
    </row>
    <row customHeight="1" ht="17.25">
      <c s="107">
        <v>103043404</v>
      </c>
      <c s="107" t="s">
        <v>652</v>
      </c>
      <c s="276"/>
    </row>
    <row customHeight="1" ht="17.25">
      <c s="107">
        <v>103043450</v>
      </c>
      <c s="107" t="s">
        <v>653</v>
      </c>
      <c s="276"/>
    </row>
    <row customHeight="1" ht="17.25">
      <c s="107">
        <v>1030435</v>
      </c>
      <c s="141" t="s">
        <v>654</v>
      </c>
      <c s="274">
        <f>SUM(C496:C498)</f>
        <v>0</v>
      </c>
    </row>
    <row customHeight="1" ht="17.25">
      <c s="107">
        <v>103043506</v>
      </c>
      <c s="107" t="s">
        <v>576</v>
      </c>
      <c s="276"/>
    </row>
    <row customHeight="1" ht="17.25">
      <c s="107">
        <v>103043507</v>
      </c>
      <c s="107" t="s">
        <v>655</v>
      </c>
      <c s="276"/>
    </row>
    <row customHeight="1" ht="17.25">
      <c s="107">
        <v>103043550</v>
      </c>
      <c s="107" t="s">
        <v>656</v>
      </c>
      <c s="276"/>
    </row>
    <row customHeight="1" ht="17.25">
      <c s="107">
        <v>1030440</v>
      </c>
      <c s="141" t="s">
        <v>657</v>
      </c>
      <c s="274">
        <f>SUM(C500:C501)</f>
        <v>0</v>
      </c>
    </row>
    <row customHeight="1" ht="17.25">
      <c s="107">
        <v>103044001</v>
      </c>
      <c s="107" t="s">
        <v>576</v>
      </c>
      <c s="276"/>
    </row>
    <row customHeight="1" ht="17.25">
      <c s="107">
        <v>103044050</v>
      </c>
      <c s="107" t="s">
        <v>658</v>
      </c>
      <c s="276"/>
    </row>
    <row customHeight="1" ht="17.25">
      <c s="107">
        <v>1030442</v>
      </c>
      <c s="141" t="s">
        <v>659</v>
      </c>
      <c s="274">
        <f>SUM(C503:C508)</f>
        <v>0</v>
      </c>
    </row>
    <row customHeight="1" ht="17.25">
      <c s="107">
        <v>103044203</v>
      </c>
      <c s="107" t="s">
        <v>576</v>
      </c>
      <c s="276"/>
    </row>
    <row customHeight="1" ht="17.25">
      <c s="107">
        <v>103044208</v>
      </c>
      <c s="107" t="s">
        <v>660</v>
      </c>
      <c s="276"/>
    </row>
    <row customHeight="1" ht="17.25">
      <c s="107">
        <v>103044209</v>
      </c>
      <c s="107" t="s">
        <v>661</v>
      </c>
      <c s="276"/>
    </row>
    <row customHeight="1" ht="17.25">
      <c s="107">
        <v>103044220</v>
      </c>
      <c s="107" t="s">
        <v>662</v>
      </c>
      <c s="276"/>
    </row>
    <row customHeight="1" ht="17.25">
      <c s="107">
        <v>103044221</v>
      </c>
      <c s="107" t="s">
        <v>663</v>
      </c>
      <c s="276"/>
    </row>
    <row customHeight="1" ht="17.25">
      <c s="107">
        <v>103044250</v>
      </c>
      <c s="107" t="s">
        <v>664</v>
      </c>
      <c s="276"/>
    </row>
    <row customHeight="1" ht="17.25">
      <c s="107">
        <v>1030443</v>
      </c>
      <c s="141" t="s">
        <v>665</v>
      </c>
      <c s="274">
        <f>SUM(C510:C513)</f>
        <v>0</v>
      </c>
    </row>
    <row customHeight="1" ht="17.25">
      <c s="107">
        <v>103044306</v>
      </c>
      <c s="107" t="s">
        <v>576</v>
      </c>
      <c s="276"/>
    </row>
    <row customHeight="1" ht="17.25">
      <c s="107">
        <v>103044307</v>
      </c>
      <c s="107" t="s">
        <v>666</v>
      </c>
      <c s="276"/>
    </row>
    <row customHeight="1" ht="17.25">
      <c s="107">
        <v>103044308</v>
      </c>
      <c s="107" t="s">
        <v>667</v>
      </c>
      <c s="276"/>
    </row>
    <row customHeight="1" ht="17.25">
      <c s="107">
        <v>103044350</v>
      </c>
      <c s="107" t="s">
        <v>668</v>
      </c>
      <c s="276"/>
    </row>
    <row customHeight="1" ht="17.25">
      <c s="107">
        <v>1030444</v>
      </c>
      <c s="141" t="s">
        <v>669</v>
      </c>
      <c s="274">
        <f>SUM(C515:C520)</f>
        <v>0</v>
      </c>
    </row>
    <row customHeight="1" ht="17.25">
      <c s="107">
        <v>103044414</v>
      </c>
      <c s="107" t="s">
        <v>670</v>
      </c>
      <c s="276"/>
    </row>
    <row customHeight="1" ht="17.25">
      <c s="107">
        <v>103044416</v>
      </c>
      <c s="107" t="s">
        <v>671</v>
      </c>
      <c s="276"/>
    </row>
    <row customHeight="1" ht="17.25">
      <c s="107">
        <v>103044433</v>
      </c>
      <c s="107" t="s">
        <v>672</v>
      </c>
      <c s="276"/>
    </row>
    <row customHeight="1" ht="17.25">
      <c s="107">
        <v>103044434</v>
      </c>
      <c s="107" t="s">
        <v>673</v>
      </c>
      <c s="276"/>
    </row>
    <row customHeight="1" ht="17.25">
      <c s="107">
        <v>103044435</v>
      </c>
      <c s="107" t="s">
        <v>674</v>
      </c>
      <c s="276"/>
    </row>
    <row customHeight="1" ht="17.25">
      <c s="107">
        <v>103044450</v>
      </c>
      <c s="107" t="s">
        <v>675</v>
      </c>
      <c s="276"/>
    </row>
    <row customHeight="1" ht="17.25">
      <c s="107">
        <v>1030445</v>
      </c>
      <c s="141" t="s">
        <v>676</v>
      </c>
      <c s="274">
        <f>SUM(C522:C523)</f>
        <v>0</v>
      </c>
    </row>
    <row customHeight="1" ht="17.25">
      <c s="107">
        <v>103044507</v>
      </c>
      <c s="107" t="s">
        <v>677</v>
      </c>
      <c s="276"/>
    </row>
    <row customHeight="1" ht="17.25">
      <c s="107">
        <v>103044550</v>
      </c>
      <c s="107" t="s">
        <v>678</v>
      </c>
      <c s="276"/>
    </row>
    <row customHeight="1" ht="17.25">
      <c s="107">
        <v>1030446</v>
      </c>
      <c s="141" t="s">
        <v>679</v>
      </c>
      <c s="274">
        <f>SUM(C525:C527)</f>
        <v>41</v>
      </c>
    </row>
    <row customHeight="1" ht="17.25">
      <c s="107">
        <v>103044608</v>
      </c>
      <c s="107" t="s">
        <v>576</v>
      </c>
      <c s="276"/>
    </row>
    <row customHeight="1" ht="17.25">
      <c s="107">
        <v>103044609</v>
      </c>
      <c s="107" t="s">
        <v>680</v>
      </c>
      <c s="276">
        <v>41</v>
      </c>
    </row>
    <row customHeight="1" ht="17.25">
      <c s="107">
        <v>103044650</v>
      </c>
      <c s="107" t="s">
        <v>681</v>
      </c>
      <c s="276"/>
    </row>
    <row customHeight="1" ht="17.25">
      <c s="107">
        <v>1030447</v>
      </c>
      <c s="141" t="s">
        <v>682</v>
      </c>
      <c s="274">
        <f>SUM(C529:C536)</f>
        <v>0</v>
      </c>
    </row>
    <row customHeight="1" ht="17.25">
      <c s="107">
        <v>103044709</v>
      </c>
      <c s="107" t="s">
        <v>683</v>
      </c>
      <c s="276"/>
    </row>
    <row customHeight="1" ht="17.25">
      <c s="107">
        <v>103044712</v>
      </c>
      <c s="107" t="s">
        <v>684</v>
      </c>
      <c s="276"/>
    </row>
    <row customHeight="1" ht="17.25">
      <c s="107">
        <v>103044713</v>
      </c>
      <c s="107" t="s">
        <v>576</v>
      </c>
      <c s="276"/>
    </row>
    <row customHeight="1" ht="17.25">
      <c s="107">
        <v>103044715</v>
      </c>
      <c s="107" t="s">
        <v>685</v>
      </c>
      <c s="276"/>
    </row>
    <row customHeight="1" ht="17.25">
      <c s="107">
        <v>103044730</v>
      </c>
      <c s="107" t="s">
        <v>686</v>
      </c>
      <c s="276"/>
    </row>
    <row customHeight="1" ht="17.25">
      <c s="107">
        <v>103044731</v>
      </c>
      <c s="107" t="s">
        <v>687</v>
      </c>
      <c s="276"/>
    </row>
    <row customHeight="1" ht="17.25">
      <c s="107">
        <v>103044733</v>
      </c>
      <c s="107" t="s">
        <v>688</v>
      </c>
      <c s="276"/>
    </row>
    <row customHeight="1" ht="17.25">
      <c s="107">
        <v>103044750</v>
      </c>
      <c s="107" t="s">
        <v>689</v>
      </c>
      <c s="276"/>
    </row>
    <row customHeight="1" ht="17.25">
      <c s="107">
        <v>1030448</v>
      </c>
      <c s="141" t="s">
        <v>690</v>
      </c>
      <c s="274">
        <f>SUM(C538:C540)</f>
        <v>0</v>
      </c>
    </row>
    <row customHeight="1" ht="17.25">
      <c s="107">
        <v>103044801</v>
      </c>
      <c s="107" t="s">
        <v>691</v>
      </c>
      <c s="276"/>
    </row>
    <row customHeight="1" ht="17.25">
      <c s="107">
        <v>103044802</v>
      </c>
      <c s="107" t="s">
        <v>692</v>
      </c>
      <c s="276"/>
    </row>
    <row customHeight="1" ht="17.25">
      <c s="107">
        <v>103044850</v>
      </c>
      <c s="107" t="s">
        <v>693</v>
      </c>
      <c s="276"/>
    </row>
    <row customHeight="1" ht="17.25">
      <c s="107">
        <v>1030449</v>
      </c>
      <c s="141" t="s">
        <v>694</v>
      </c>
      <c s="274">
        <f>SUM(C542:C544)</f>
        <v>0</v>
      </c>
    </row>
    <row customHeight="1" ht="17.25">
      <c s="107">
        <v>103044907</v>
      </c>
      <c s="107" t="s">
        <v>618</v>
      </c>
      <c s="276"/>
    </row>
    <row customHeight="1" ht="17.25">
      <c s="107">
        <v>103044908</v>
      </c>
      <c s="107" t="s">
        <v>695</v>
      </c>
      <c s="276"/>
    </row>
    <row customHeight="1" ht="17.25">
      <c s="107">
        <v>103044950</v>
      </c>
      <c s="107" t="s">
        <v>696</v>
      </c>
      <c s="276"/>
    </row>
    <row customHeight="1" ht="17.25">
      <c s="107">
        <v>1030450</v>
      </c>
      <c s="141" t="s">
        <v>697</v>
      </c>
      <c s="274">
        <f>SUM(C546:C548)</f>
        <v>0</v>
      </c>
    </row>
    <row customHeight="1" ht="17.25">
      <c s="107">
        <v>103045002</v>
      </c>
      <c s="107" t="s">
        <v>698</v>
      </c>
      <c s="276"/>
    </row>
    <row customHeight="1" ht="17.25">
      <c s="107">
        <v>103045004</v>
      </c>
      <c s="107" t="s">
        <v>699</v>
      </c>
      <c s="276"/>
    </row>
    <row customHeight="1" ht="17.25">
      <c s="107">
        <v>103045050</v>
      </c>
      <c s="107" t="s">
        <v>700</v>
      </c>
      <c s="276"/>
    </row>
    <row customHeight="1" ht="17.25">
      <c s="107">
        <v>1030451</v>
      </c>
      <c s="141" t="s">
        <v>701</v>
      </c>
      <c s="274">
        <f>SUM(C550:C553)</f>
        <v>0</v>
      </c>
    </row>
    <row customHeight="1" ht="17.25">
      <c s="107">
        <v>103045101</v>
      </c>
      <c s="107" t="s">
        <v>702</v>
      </c>
      <c s="276"/>
    </row>
    <row customHeight="1" ht="17.25">
      <c s="107">
        <v>103045102</v>
      </c>
      <c s="107" t="s">
        <v>703</v>
      </c>
      <c s="276"/>
    </row>
    <row customHeight="1" ht="17.25">
      <c s="107">
        <v>103045103</v>
      </c>
      <c s="107" t="s">
        <v>704</v>
      </c>
      <c s="276"/>
    </row>
    <row customHeight="1" ht="17.25">
      <c s="107">
        <v>103045150</v>
      </c>
      <c s="107" t="s">
        <v>705</v>
      </c>
      <c s="276"/>
    </row>
    <row customHeight="1" ht="17.25">
      <c s="107">
        <v>1030452</v>
      </c>
      <c s="141" t="s">
        <v>706</v>
      </c>
      <c s="274">
        <f>SUM(C555:C557)</f>
        <v>0</v>
      </c>
    </row>
    <row customHeight="1" ht="17.25">
      <c s="107">
        <v>103045201</v>
      </c>
      <c s="107" t="s">
        <v>707</v>
      </c>
      <c s="276"/>
    </row>
    <row customHeight="1" ht="17.25">
      <c s="107">
        <v>103045202</v>
      </c>
      <c s="107" t="s">
        <v>708</v>
      </c>
      <c s="276"/>
    </row>
    <row customHeight="1" ht="17.25">
      <c s="107">
        <v>103045250</v>
      </c>
      <c s="107" t="s">
        <v>709</v>
      </c>
      <c s="276"/>
    </row>
    <row customHeight="1" ht="17.25">
      <c s="107">
        <v>1030455</v>
      </c>
      <c s="141" t="s">
        <v>710</v>
      </c>
      <c s="274">
        <f>SUM(C559:C560)</f>
        <v>0</v>
      </c>
    </row>
    <row customHeight="1" ht="17.25">
      <c s="107">
        <v>103045501</v>
      </c>
      <c s="107" t="s">
        <v>711</v>
      </c>
      <c s="276"/>
    </row>
    <row customHeight="1" ht="17.25">
      <c s="107">
        <v>103045550</v>
      </c>
      <c s="107" t="s">
        <v>712</v>
      </c>
      <c s="276"/>
    </row>
    <row customHeight="1" ht="17.25">
      <c s="107">
        <v>1030456</v>
      </c>
      <c s="141" t="s">
        <v>713</v>
      </c>
      <c s="274">
        <f>C562</f>
        <v>0</v>
      </c>
    </row>
    <row customHeight="1" ht="17.25">
      <c s="107">
        <v>103045650</v>
      </c>
      <c s="107" t="s">
        <v>714</v>
      </c>
      <c s="276"/>
    </row>
    <row customHeight="1" ht="17.25">
      <c s="107">
        <v>1030457</v>
      </c>
      <c s="141" t="s">
        <v>715</v>
      </c>
      <c s="274">
        <f>C564</f>
        <v>0</v>
      </c>
    </row>
    <row customHeight="1" ht="17.25">
      <c s="107">
        <v>103045750</v>
      </c>
      <c s="107" t="s">
        <v>716</v>
      </c>
      <c s="276"/>
    </row>
    <row customHeight="1" ht="17.25">
      <c s="107">
        <v>1030458</v>
      </c>
      <c s="141" t="s">
        <v>717</v>
      </c>
      <c s="274">
        <f>C566</f>
        <v>0</v>
      </c>
    </row>
    <row customHeight="1" ht="17.25">
      <c s="107">
        <v>103045850</v>
      </c>
      <c s="107" t="s">
        <v>718</v>
      </c>
      <c s="276"/>
    </row>
    <row customHeight="1" ht="17.25">
      <c s="107">
        <v>1030459</v>
      </c>
      <c s="141" t="s">
        <v>719</v>
      </c>
      <c s="274">
        <f>SUM(C568:C569)</f>
        <v>0</v>
      </c>
    </row>
    <row customHeight="1" ht="17.25">
      <c s="107">
        <v>103045902</v>
      </c>
      <c s="107" t="s">
        <v>720</v>
      </c>
      <c s="276"/>
    </row>
    <row customHeight="1" ht="17.25">
      <c s="107">
        <v>103045950</v>
      </c>
      <c s="107" t="s">
        <v>721</v>
      </c>
      <c s="276"/>
    </row>
    <row customHeight="1" ht="17.25">
      <c s="107">
        <v>1030461</v>
      </c>
      <c s="141" t="s">
        <v>722</v>
      </c>
      <c s="274">
        <f>SUM(C571:C572)</f>
        <v>0</v>
      </c>
    </row>
    <row customHeight="1" ht="17.25">
      <c s="107">
        <v>103046101</v>
      </c>
      <c s="107" t="s">
        <v>576</v>
      </c>
      <c s="276"/>
    </row>
    <row customHeight="1" ht="17.25">
      <c s="107">
        <v>103046150</v>
      </c>
      <c s="107" t="s">
        <v>723</v>
      </c>
      <c s="276"/>
    </row>
    <row customHeight="1" ht="17.25">
      <c s="107">
        <v>1030499</v>
      </c>
      <c s="141" t="s">
        <v>724</v>
      </c>
      <c s="274">
        <f>SUM(C574:C575)</f>
        <v>0</v>
      </c>
    </row>
    <row customHeight="1" ht="17.25">
      <c s="107">
        <v>103049901</v>
      </c>
      <c s="107" t="s">
        <v>725</v>
      </c>
      <c s="276"/>
    </row>
    <row customHeight="1" ht="17.25">
      <c s="107">
        <v>103049950</v>
      </c>
      <c s="107" t="s">
        <v>726</v>
      </c>
      <c s="276"/>
    </row>
    <row customHeight="1" ht="17.25">
      <c s="107">
        <v>10305</v>
      </c>
      <c s="141" t="s">
        <v>727</v>
      </c>
      <c s="274">
        <f>SUM(C577,C609,C614:C615)</f>
        <v>6107</v>
      </c>
    </row>
    <row customHeight="1" ht="17.25">
      <c s="107">
        <v>1030501</v>
      </c>
      <c s="141" t="s">
        <v>728</v>
      </c>
      <c s="274">
        <f>SUM(C578:C608)</f>
        <v>6107</v>
      </c>
    </row>
    <row customHeight="1" ht="17.25">
      <c s="107">
        <v>103050101</v>
      </c>
      <c s="107" t="s">
        <v>729</v>
      </c>
      <c s="276">
        <v>2751</v>
      </c>
    </row>
    <row customHeight="1" ht="17.25">
      <c s="107">
        <v>103050102</v>
      </c>
      <c s="107" t="s">
        <v>730</v>
      </c>
      <c s="276"/>
    </row>
    <row customHeight="1" ht="17.25">
      <c s="107">
        <v>103050103</v>
      </c>
      <c s="107" t="s">
        <v>731</v>
      </c>
      <c s="276">
        <v>281</v>
      </c>
    </row>
    <row customHeight="1" ht="17.25">
      <c s="107">
        <v>103050105</v>
      </c>
      <c s="107" t="s">
        <v>732</v>
      </c>
      <c s="276"/>
    </row>
    <row customHeight="1" ht="17.25">
      <c s="107">
        <v>103050107</v>
      </c>
      <c s="107" t="s">
        <v>733</v>
      </c>
      <c s="276"/>
    </row>
    <row customHeight="1" ht="17.25">
      <c s="107">
        <v>103050108</v>
      </c>
      <c s="107" t="s">
        <v>734</v>
      </c>
      <c s="276"/>
    </row>
    <row customHeight="1" ht="17.25">
      <c s="107">
        <v>103050109</v>
      </c>
      <c s="107" t="s">
        <v>735</v>
      </c>
      <c s="276"/>
    </row>
    <row customHeight="1" ht="17.25">
      <c s="107">
        <v>103050110</v>
      </c>
      <c s="107" t="s">
        <v>736</v>
      </c>
      <c s="276">
        <v>282</v>
      </c>
    </row>
    <row customHeight="1" ht="17.25">
      <c s="107">
        <v>103050111</v>
      </c>
      <c s="107" t="s">
        <v>737</v>
      </c>
      <c s="276"/>
    </row>
    <row customHeight="1" ht="17.25">
      <c s="107">
        <v>103050112</v>
      </c>
      <c s="107" t="s">
        <v>738</v>
      </c>
      <c s="276"/>
    </row>
    <row customHeight="1" ht="17.25">
      <c s="107">
        <v>103050113</v>
      </c>
      <c s="107" t="s">
        <v>739</v>
      </c>
      <c s="276"/>
    </row>
    <row customHeight="1" ht="17.25">
      <c s="107">
        <v>103050114</v>
      </c>
      <c s="107" t="s">
        <v>740</v>
      </c>
      <c s="276">
        <v>80</v>
      </c>
    </row>
    <row customHeight="1" ht="17.25">
      <c s="107">
        <v>103050115</v>
      </c>
      <c s="107" t="s">
        <v>741</v>
      </c>
      <c s="276"/>
    </row>
    <row customHeight="1" ht="17.25">
      <c s="107">
        <v>103050116</v>
      </c>
      <c s="107" t="s">
        <v>742</v>
      </c>
      <c s="276">
        <v>242</v>
      </c>
    </row>
    <row customHeight="1" ht="17.25">
      <c s="107">
        <v>103050117</v>
      </c>
      <c s="107" t="s">
        <v>743</v>
      </c>
      <c s="276"/>
    </row>
    <row customHeight="1" ht="17.25">
      <c s="107">
        <v>103050119</v>
      </c>
      <c s="107" t="s">
        <v>744</v>
      </c>
      <c s="276"/>
    </row>
    <row customHeight="1" ht="17.25">
      <c s="107">
        <v>103050120</v>
      </c>
      <c s="107" t="s">
        <v>745</v>
      </c>
      <c s="276"/>
    </row>
    <row customHeight="1" ht="17.25">
      <c s="107">
        <v>103050121</v>
      </c>
      <c s="107" t="s">
        <v>746</v>
      </c>
      <c s="276"/>
    </row>
    <row customHeight="1" ht="17.25">
      <c s="107">
        <v>103050122</v>
      </c>
      <c s="107" t="s">
        <v>747</v>
      </c>
      <c s="276"/>
    </row>
    <row customHeight="1" ht="17.25">
      <c s="107">
        <v>103050123</v>
      </c>
      <c s="107" t="s">
        <v>748</v>
      </c>
      <c s="276">
        <v>133</v>
      </c>
    </row>
    <row customHeight="1" ht="17.25">
      <c s="107">
        <v>103050124</v>
      </c>
      <c s="107" t="s">
        <v>749</v>
      </c>
      <c s="276"/>
    </row>
    <row customHeight="1" ht="17.25">
      <c s="107">
        <v>103050125</v>
      </c>
      <c s="107" t="s">
        <v>750</v>
      </c>
      <c s="276"/>
    </row>
    <row customHeight="1" ht="17.25">
      <c s="107">
        <v>103050126</v>
      </c>
      <c s="107" t="s">
        <v>751</v>
      </c>
      <c s="276">
        <v>1</v>
      </c>
    </row>
    <row customHeight="1" ht="17.25">
      <c s="107">
        <v>103050127</v>
      </c>
      <c s="107" t="s">
        <v>752</v>
      </c>
      <c s="276"/>
    </row>
    <row customHeight="1" ht="17.25">
      <c s="107">
        <v>103050128</v>
      </c>
      <c s="107" t="s">
        <v>753</v>
      </c>
      <c s="276">
        <v>1289</v>
      </c>
    </row>
    <row customHeight="1" ht="17.25">
      <c s="107">
        <v>103050129</v>
      </c>
      <c s="107" t="s">
        <v>754</v>
      </c>
      <c s="276"/>
    </row>
    <row customHeight="1" ht="17.25">
      <c s="107">
        <v>103050130</v>
      </c>
      <c s="107" t="s">
        <v>755</v>
      </c>
      <c s="276"/>
    </row>
    <row customHeight="1" ht="17.25">
      <c s="107">
        <v>103050131</v>
      </c>
      <c s="107" t="s">
        <v>756</v>
      </c>
      <c s="276"/>
    </row>
    <row customHeight="1" ht="17.25">
      <c s="107">
        <v>103050132</v>
      </c>
      <c s="107" t="s">
        <v>757</v>
      </c>
      <c s="276"/>
    </row>
    <row customHeight="1" ht="17.25">
      <c s="107">
        <v>103050133</v>
      </c>
      <c s="107" t="s">
        <v>758</v>
      </c>
      <c s="276"/>
    </row>
    <row customHeight="1" ht="17.25">
      <c s="107">
        <v>103050199</v>
      </c>
      <c s="107" t="s">
        <v>759</v>
      </c>
      <c s="276">
        <v>1048</v>
      </c>
    </row>
    <row customHeight="1" ht="17.25">
      <c s="107">
        <v>1030502</v>
      </c>
      <c s="141" t="s">
        <v>760</v>
      </c>
      <c s="274">
        <f>SUM(C610:C613)</f>
        <v>0</v>
      </c>
    </row>
    <row customHeight="1" ht="17.25">
      <c s="107">
        <v>103050201</v>
      </c>
      <c s="107" t="s">
        <v>761</v>
      </c>
      <c s="276"/>
    </row>
    <row customHeight="1" ht="17.25">
      <c s="107">
        <v>103050202</v>
      </c>
      <c s="107" t="s">
        <v>762</v>
      </c>
      <c s="276"/>
    </row>
    <row customHeight="1" ht="17.25">
      <c s="107">
        <v>103050203</v>
      </c>
      <c s="107" t="s">
        <v>763</v>
      </c>
      <c s="276"/>
    </row>
    <row customHeight="1" ht="17.25">
      <c s="107">
        <v>103050299</v>
      </c>
      <c s="107" t="s">
        <v>764</v>
      </c>
      <c s="276"/>
    </row>
    <row customHeight="1" ht="17.25">
      <c s="107">
        <v>1030503</v>
      </c>
      <c s="141" t="s">
        <v>765</v>
      </c>
      <c s="276"/>
    </row>
    <row customHeight="1" ht="17.25">
      <c s="107">
        <v>1030509</v>
      </c>
      <c s="141" t="s">
        <v>766</v>
      </c>
      <c s="276"/>
    </row>
    <row customHeight="1" ht="17.25">
      <c s="107">
        <v>10306</v>
      </c>
      <c s="141" t="s">
        <v>767</v>
      </c>
      <c s="274">
        <f>SUM(C617,C621,C624,C626,C628,C629,C633,C634)</f>
        <v>0</v>
      </c>
    </row>
    <row customHeight="1" ht="17.25">
      <c s="107">
        <v>1030601</v>
      </c>
      <c s="141" t="s">
        <v>768</v>
      </c>
      <c s="274">
        <f>SUM(C618:C620)</f>
        <v>0</v>
      </c>
    </row>
    <row customHeight="1" ht="17.25">
      <c s="107">
        <v>103060101</v>
      </c>
      <c s="107" t="s">
        <v>769</v>
      </c>
      <c s="276"/>
    </row>
    <row customHeight="1" ht="17.25">
      <c s="107">
        <v>103060102</v>
      </c>
      <c s="107" t="s">
        <v>770</v>
      </c>
      <c s="276"/>
    </row>
    <row customHeight="1" ht="17.25">
      <c s="107">
        <v>103060199</v>
      </c>
      <c s="107" t="s">
        <v>771</v>
      </c>
      <c s="276"/>
    </row>
    <row customHeight="1" ht="17.25">
      <c s="107">
        <v>1030602</v>
      </c>
      <c s="141" t="s">
        <v>772</v>
      </c>
      <c s="274">
        <f>SUM(C622:C623)</f>
        <v>0</v>
      </c>
    </row>
    <row customHeight="1" ht="17.25">
      <c s="107">
        <v>103060201</v>
      </c>
      <c s="107" t="s">
        <v>773</v>
      </c>
      <c s="276"/>
    </row>
    <row customHeight="1" ht="17.25">
      <c s="107">
        <v>103060299</v>
      </c>
      <c s="107" t="s">
        <v>774</v>
      </c>
      <c s="276"/>
    </row>
    <row customHeight="1" ht="17.25">
      <c s="107">
        <v>1030603</v>
      </c>
      <c s="141" t="s">
        <v>775</v>
      </c>
      <c s="274">
        <f>C625</f>
        <v>0</v>
      </c>
    </row>
    <row customHeight="1" ht="17.25">
      <c s="107">
        <v>103060399</v>
      </c>
      <c s="107" t="s">
        <v>776</v>
      </c>
      <c s="276"/>
    </row>
    <row customHeight="1" ht="17.25">
      <c s="107">
        <v>1030604</v>
      </c>
      <c s="141" t="s">
        <v>777</v>
      </c>
      <c s="274">
        <f>C627</f>
        <v>0</v>
      </c>
    </row>
    <row customHeight="1" ht="17.25">
      <c s="107">
        <v>103060499</v>
      </c>
      <c s="107" t="s">
        <v>778</v>
      </c>
      <c s="276"/>
    </row>
    <row customHeight="1" ht="17.25">
      <c s="107">
        <v>1030605</v>
      </c>
      <c s="141" t="s">
        <v>779</v>
      </c>
      <c s="276"/>
    </row>
    <row customHeight="1" ht="17.25">
      <c s="107">
        <v>1030606</v>
      </c>
      <c s="141" t="s">
        <v>780</v>
      </c>
      <c s="274">
        <f>SUM(C630:C632)</f>
        <v>0</v>
      </c>
    </row>
    <row customHeight="1" ht="17.25">
      <c s="107">
        <v>103060601</v>
      </c>
      <c s="107" t="s">
        <v>781</v>
      </c>
      <c s="276"/>
    </row>
    <row customHeight="1" ht="17.25">
      <c s="107">
        <v>103060602</v>
      </c>
      <c s="107" t="s">
        <v>782</v>
      </c>
      <c s="276"/>
    </row>
    <row customHeight="1" ht="17.25">
      <c s="107">
        <v>103060699</v>
      </c>
      <c s="107" t="s">
        <v>783</v>
      </c>
      <c s="276"/>
    </row>
    <row customHeight="1" ht="17.25">
      <c s="107">
        <v>1030607</v>
      </c>
      <c s="141" t="s">
        <v>784</v>
      </c>
      <c s="276"/>
    </row>
    <row customHeight="1" ht="17.25">
      <c s="107">
        <v>1030699</v>
      </c>
      <c s="141" t="s">
        <v>785</v>
      </c>
      <c s="276"/>
    </row>
    <row customHeight="1" ht="17.25">
      <c s="107">
        <v>10307</v>
      </c>
      <c s="141" t="s">
        <v>786</v>
      </c>
      <c s="274">
        <f>SUM(C636,C638,C645:C647,C652,C658:C659,C661,C662,C665:C668,C673:C677,C680:C681,C685)</f>
        <v>2306</v>
      </c>
    </row>
    <row customHeight="1" ht="17.25">
      <c s="107">
        <v>1030701</v>
      </c>
      <c s="141" t="s">
        <v>787</v>
      </c>
      <c s="274">
        <f>C637</f>
        <v>0</v>
      </c>
    </row>
    <row customHeight="1" ht="17.25">
      <c s="107">
        <v>103070101</v>
      </c>
      <c s="107" t="s">
        <v>788</v>
      </c>
      <c s="276"/>
    </row>
    <row customHeight="1" ht="17.25">
      <c s="107">
        <v>1030702</v>
      </c>
      <c s="141" t="s">
        <v>789</v>
      </c>
      <c s="274">
        <f>SUM(C639:C644)</f>
        <v>0</v>
      </c>
    </row>
    <row customHeight="1" ht="17.25">
      <c s="107">
        <v>103070201</v>
      </c>
      <c s="107" t="s">
        <v>790</v>
      </c>
      <c s="276"/>
    </row>
    <row customHeight="1" ht="17.25">
      <c s="107">
        <v>103070202</v>
      </c>
      <c s="107" t="s">
        <v>791</v>
      </c>
      <c s="276"/>
    </row>
    <row customHeight="1" ht="17.25">
      <c s="107">
        <v>103070203</v>
      </c>
      <c s="107" t="s">
        <v>792</v>
      </c>
      <c s="276"/>
    </row>
    <row customHeight="1" ht="17.25">
      <c s="107">
        <v>103070204</v>
      </c>
      <c s="107" t="s">
        <v>793</v>
      </c>
      <c s="276"/>
    </row>
    <row customHeight="1" ht="17.25">
      <c s="107">
        <v>103070205</v>
      </c>
      <c s="107" t="s">
        <v>794</v>
      </c>
      <c s="276"/>
    </row>
    <row customHeight="1" ht="17.25">
      <c s="107">
        <v>103070206</v>
      </c>
      <c s="107" t="s">
        <v>795</v>
      </c>
      <c s="276"/>
    </row>
    <row customHeight="1" ht="17.25">
      <c s="107">
        <v>1030703</v>
      </c>
      <c s="141" t="s">
        <v>796</v>
      </c>
      <c s="276"/>
    </row>
    <row customHeight="1" ht="17.25">
      <c s="107">
        <v>1030704</v>
      </c>
      <c s="141" t="s">
        <v>797</v>
      </c>
      <c s="276"/>
    </row>
    <row customHeight="1" ht="17.25">
      <c s="107">
        <v>1030705</v>
      </c>
      <c s="141" t="s">
        <v>798</v>
      </c>
      <c s="274">
        <f>SUM(C648:C651)</f>
        <v>330</v>
      </c>
    </row>
    <row customHeight="1" ht="17.25">
      <c s="107">
        <v>103070501</v>
      </c>
      <c s="107" t="s">
        <v>799</v>
      </c>
      <c s="276">
        <v>127</v>
      </c>
    </row>
    <row customHeight="1" ht="17.25">
      <c s="107">
        <v>103070502</v>
      </c>
      <c s="107" t="s">
        <v>800</v>
      </c>
      <c s="276"/>
    </row>
    <row customHeight="1" ht="17.25">
      <c s="107">
        <v>103070503</v>
      </c>
      <c s="107" t="s">
        <v>801</v>
      </c>
      <c s="276"/>
    </row>
    <row customHeight="1" ht="17.25">
      <c s="107">
        <v>103070599</v>
      </c>
      <c s="107" t="s">
        <v>802</v>
      </c>
      <c s="276">
        <v>203</v>
      </c>
    </row>
    <row customHeight="1" ht="17.25">
      <c s="107">
        <v>1030706</v>
      </c>
      <c s="141" t="s">
        <v>803</v>
      </c>
      <c s="274">
        <f>SUM(C653:C657)</f>
        <v>1261</v>
      </c>
    </row>
    <row customHeight="1" ht="17.25">
      <c s="107">
        <v>103070601</v>
      </c>
      <c s="107" t="s">
        <v>804</v>
      </c>
      <c s="276">
        <v>1053</v>
      </c>
    </row>
    <row customHeight="1" ht="17.25">
      <c s="107">
        <v>103070602</v>
      </c>
      <c s="107" t="s">
        <v>805</v>
      </c>
      <c s="276">
        <v>208</v>
      </c>
    </row>
    <row customHeight="1" ht="17.25">
      <c s="107">
        <v>103070603</v>
      </c>
      <c s="107" t="s">
        <v>806</v>
      </c>
      <c s="276"/>
    </row>
    <row customHeight="1" ht="17.25">
      <c s="107">
        <v>103070604</v>
      </c>
      <c s="107" t="s">
        <v>807</v>
      </c>
      <c s="276"/>
    </row>
    <row customHeight="1" ht="17.25">
      <c s="107">
        <v>103070699</v>
      </c>
      <c s="107" t="s">
        <v>808</v>
      </c>
      <c s="276"/>
    </row>
    <row customHeight="1" ht="17.25">
      <c s="107">
        <v>1030707</v>
      </c>
      <c s="141" t="s">
        <v>809</v>
      </c>
      <c s="276"/>
    </row>
    <row customHeight="1" ht="17.25">
      <c s="107">
        <v>1030708</v>
      </c>
      <c s="141" t="s">
        <v>810</v>
      </c>
      <c s="274">
        <f>C660</f>
        <v>0</v>
      </c>
    </row>
    <row customHeight="1" ht="17.25">
      <c s="107">
        <v>103070801</v>
      </c>
      <c s="107" t="s">
        <v>811</v>
      </c>
      <c s="276"/>
    </row>
    <row customHeight="1" ht="17.25">
      <c s="107">
        <v>1030709</v>
      </c>
      <c s="141" t="s">
        <v>812</v>
      </c>
      <c s="276"/>
    </row>
    <row customHeight="1" ht="17.25">
      <c s="107">
        <v>1030710</v>
      </c>
      <c s="141" t="s">
        <v>813</v>
      </c>
      <c s="274">
        <f>SUM(C663:C664)</f>
        <v>0</v>
      </c>
    </row>
    <row customHeight="1" ht="17.25">
      <c s="107">
        <v>103071001</v>
      </c>
      <c s="107" t="s">
        <v>814</v>
      </c>
      <c s="276"/>
    </row>
    <row customHeight="1" ht="17.25">
      <c s="107">
        <v>103071002</v>
      </c>
      <c s="107" t="s">
        <v>815</v>
      </c>
      <c s="276"/>
    </row>
    <row customHeight="1" ht="17.25">
      <c s="107">
        <v>1030711</v>
      </c>
      <c s="141" t="s">
        <v>816</v>
      </c>
      <c s="276"/>
    </row>
    <row customHeight="1" ht="17.25">
      <c s="107">
        <v>1030712</v>
      </c>
      <c s="141" t="s">
        <v>817</v>
      </c>
      <c s="276"/>
    </row>
    <row customHeight="1" ht="17.25">
      <c s="107">
        <v>1030713</v>
      </c>
      <c s="141" t="s">
        <v>818</v>
      </c>
      <c s="276"/>
    </row>
    <row customHeight="1" ht="17.25">
      <c s="107">
        <v>1030714</v>
      </c>
      <c s="141" t="s">
        <v>819</v>
      </c>
      <c s="274">
        <f>SUM(C669:C672)</f>
        <v>0</v>
      </c>
    </row>
    <row customHeight="1" ht="17.25">
      <c s="107">
        <v>103071401</v>
      </c>
      <c s="107" t="s">
        <v>820</v>
      </c>
      <c s="276"/>
    </row>
    <row customHeight="1" ht="17.25">
      <c s="107">
        <v>103071402</v>
      </c>
      <c s="107" t="s">
        <v>821</v>
      </c>
      <c s="276"/>
    </row>
    <row customHeight="1" ht="17.25">
      <c s="107">
        <v>103071404</v>
      </c>
      <c s="107" t="s">
        <v>822</v>
      </c>
      <c s="276"/>
    </row>
    <row customHeight="1" ht="17.25">
      <c s="107">
        <v>103071405</v>
      </c>
      <c s="107" t="s">
        <v>823</v>
      </c>
      <c s="276"/>
    </row>
    <row customHeight="1" ht="17.25">
      <c s="107">
        <v>1030715</v>
      </c>
      <c s="141" t="s">
        <v>824</v>
      </c>
      <c s="276">
        <v>8</v>
      </c>
    </row>
    <row customHeight="1" ht="17.25">
      <c s="107">
        <v>1030716</v>
      </c>
      <c s="141" t="s">
        <v>825</v>
      </c>
      <c s="276"/>
    </row>
    <row customHeight="1" ht="17.25">
      <c s="107">
        <v>1030717</v>
      </c>
      <c s="141" t="s">
        <v>826</v>
      </c>
      <c s="276"/>
    </row>
    <row customHeight="1" ht="17.25">
      <c s="107">
        <v>1030718</v>
      </c>
      <c s="141" t="s">
        <v>827</v>
      </c>
      <c s="276"/>
    </row>
    <row customHeight="1" ht="17.25">
      <c s="107">
        <v>1030719</v>
      </c>
      <c s="141" t="s">
        <v>828</v>
      </c>
      <c s="274">
        <f>SUM(C678:C679)</f>
        <v>304</v>
      </c>
    </row>
    <row customHeight="1" ht="17.25">
      <c s="107">
        <v>103071901</v>
      </c>
      <c s="107" t="s">
        <v>829</v>
      </c>
      <c s="276"/>
    </row>
    <row customHeight="1" ht="17.25">
      <c s="107">
        <v>103071999</v>
      </c>
      <c s="107" t="s">
        <v>830</v>
      </c>
      <c s="276">
        <v>304</v>
      </c>
    </row>
    <row customHeight="1" ht="17.25">
      <c s="107">
        <v>1030720</v>
      </c>
      <c s="141" t="s">
        <v>831</v>
      </c>
      <c s="276"/>
    </row>
    <row customHeight="1" ht="17.25">
      <c s="107">
        <v>1030721</v>
      </c>
      <c s="141" t="s">
        <v>832</v>
      </c>
      <c s="274">
        <f>SUM(C682:C684)</f>
        <v>95</v>
      </c>
    </row>
    <row customHeight="1" ht="17.25">
      <c s="107">
        <v>103072101</v>
      </c>
      <c s="107" t="s">
        <v>833</v>
      </c>
      <c s="276"/>
    </row>
    <row customHeight="1" ht="17.25">
      <c s="107">
        <v>103072102</v>
      </c>
      <c s="107" t="s">
        <v>834</v>
      </c>
      <c s="276"/>
    </row>
    <row customHeight="1" ht="17.25">
      <c s="107">
        <v>103072199</v>
      </c>
      <c s="107" t="s">
        <v>835</v>
      </c>
      <c s="276">
        <v>95</v>
      </c>
    </row>
    <row customHeight="1" ht="17.25">
      <c s="107">
        <v>1030799</v>
      </c>
      <c s="141" t="s">
        <v>836</v>
      </c>
      <c s="276">
        <v>308</v>
      </c>
    </row>
    <row customHeight="1" ht="17.25">
      <c s="107">
        <v>10308</v>
      </c>
      <c s="141" t="s">
        <v>837</v>
      </c>
      <c s="274">
        <f>SUM(C687:C688)</f>
        <v>278</v>
      </c>
    </row>
    <row customHeight="1" ht="17.25">
      <c s="107">
        <v>1030801</v>
      </c>
      <c s="141" t="s">
        <v>838</v>
      </c>
      <c s="276"/>
    </row>
    <row customHeight="1" ht="17.25">
      <c s="107">
        <v>1030802</v>
      </c>
      <c s="141" t="s">
        <v>839</v>
      </c>
      <c s="276">
        <v>278</v>
      </c>
    </row>
    <row customHeight="1" ht="17.25">
      <c s="107">
        <v>10309</v>
      </c>
      <c s="141" t="s">
        <v>840</v>
      </c>
      <c s="274">
        <f>SUM(C690:C694)</f>
        <v>409</v>
      </c>
    </row>
    <row customHeight="1" ht="17.25">
      <c s="107">
        <v>1030901</v>
      </c>
      <c s="141" t="s">
        <v>841</v>
      </c>
      <c s="276"/>
    </row>
    <row customHeight="1" ht="17.25">
      <c s="107">
        <v>1030902</v>
      </c>
      <c s="141" t="s">
        <v>842</v>
      </c>
      <c s="276"/>
    </row>
    <row customHeight="1" ht="17.25">
      <c s="107">
        <v>1030903</v>
      </c>
      <c s="141" t="s">
        <v>843</v>
      </c>
      <c s="276">
        <v>409</v>
      </c>
    </row>
    <row customHeight="1" ht="17.25">
      <c s="107">
        <v>1030904</v>
      </c>
      <c s="141" t="s">
        <v>844</v>
      </c>
      <c s="276"/>
    </row>
    <row customHeight="1" ht="17.25">
      <c s="107">
        <v>1030999</v>
      </c>
      <c s="141" t="s">
        <v>845</v>
      </c>
      <c s="276"/>
    </row>
    <row customHeight="1" ht="17.25">
      <c s="107">
        <v>10399</v>
      </c>
      <c s="141" t="s">
        <v>846</v>
      </c>
      <c s="274">
        <f>SUM(C696:C703)</f>
        <v>177</v>
      </c>
    </row>
    <row customHeight="1" ht="17.25">
      <c s="107">
        <v>1039904</v>
      </c>
      <c s="141" t="s">
        <v>847</v>
      </c>
      <c s="276"/>
    </row>
    <row customHeight="1" ht="17.25">
      <c s="107">
        <v>1039907</v>
      </c>
      <c s="141" t="s">
        <v>848</v>
      </c>
      <c s="276"/>
    </row>
    <row customHeight="1" ht="17.25">
      <c s="107">
        <v>1039908</v>
      </c>
      <c s="141" t="s">
        <v>849</v>
      </c>
      <c s="276"/>
    </row>
    <row customHeight="1" ht="17.25">
      <c s="107">
        <v>1039912</v>
      </c>
      <c s="141" t="s">
        <v>850</v>
      </c>
      <c s="276"/>
    </row>
    <row customHeight="1" ht="17.25">
      <c s="107">
        <v>1039913</v>
      </c>
      <c s="141" t="s">
        <v>851</v>
      </c>
      <c s="276"/>
    </row>
    <row customHeight="1" ht="17.25">
      <c s="107">
        <v>1039914</v>
      </c>
      <c s="141" t="s">
        <v>852</v>
      </c>
      <c s="276"/>
    </row>
    <row customHeight="1" ht="17.25">
      <c s="107">
        <v>1039915</v>
      </c>
      <c s="141" t="s">
        <v>853</v>
      </c>
      <c s="276"/>
    </row>
    <row customHeight="1" ht="17.25">
      <c s="107">
        <v>1039999</v>
      </c>
      <c s="141" t="s">
        <v>854</v>
      </c>
      <c s="276">
        <v>177</v>
      </c>
    </row>
  </sheetData>
  <sheetProtection autoFilter="0" sort="1" allowResizeRows="1" allowResizeColumns="1" objects="1" allowDragInsertRows="1" allowDragInsertColumns="1" insertRows="1" insertColumns="1" deleteRows="1" deleteColumns="1"/>
  <mergeCells count="3">
    <mergeCell ref="A1:C1"/>
    <mergeCell ref="A2:C2"/>
    <mergeCell ref="A3:C3"/>
  </mergeCells>
  <dataValidations count="1">
    <dataValidation type="decimal" allowBlank="1" showInputMessage="1" showErrorMessage="1" sqref="C5:C703">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3E448-3FCB-68DF-6B18-3E42366B4928}" mc:Ignorable="x14ac">
  <dimension ref="A1:C1332"/>
  <sheetViews>
    <sheetView defaultGridColor="0" colorId="8" topLeftCell="A1" showGridLines="0" workbookViewId="0" showZeros="0">
      <selection activeCell="A1" sqref="A1:C1"/>
    </sheetView>
  </sheetViews>
  <sheetFormatPr defaultColWidth="12.125" customHeight="1" defaultRowHeight="17.1525"/>
  <cols>
    <col min="1" max="1" style="244" width="9.875" customWidth="1"/>
    <col min="2" max="2" style="244" width="54.25390625" customWidth="1"/>
    <col min="3" max="3" style="244" width="26.00390625" customWidth="1"/>
  </cols>
  <sheetData>
    <row customHeight="1" ht="33.75">
      <c s="269" t="str">
        <f>'##BASEINFO'!$B$2&amp;"度"&amp;'##BASEINFO'!$B$7&amp;"一般公共预算支出决算功能分类录入表"</f>
        <v>2024年度芷江侗族自治县一般公共预算支出决算功能分类录入表</v>
      </c>
      <c s="121"/>
      <c s="121"/>
    </row>
    <row customHeight="1" ht="17.25">
      <c s="122" t="s">
        <v>161</v>
      </c>
      <c s="122"/>
      <c s="122"/>
    </row>
    <row customHeight="1" ht="17.25">
      <c s="272" t="str">
        <f>"单位："&amp;'##BASEINFO'!$B$19</f>
        <v>单位：万元</v>
      </c>
      <c s="122"/>
      <c s="122"/>
    </row>
    <row customHeight="1" ht="17.25">
      <c s="104" t="s">
        <v>185</v>
      </c>
      <c s="104" t="s">
        <v>186</v>
      </c>
      <c s="104" t="s">
        <v>187</v>
      </c>
    </row>
    <row customHeight="1" ht="17.25">
      <c s="107"/>
      <c s="104" t="s">
        <v>855</v>
      </c>
      <c s="274">
        <f>SUM(C6,C247,C287,C306,C396,C448,C504,C561,C690,C771,C842,C865,C973,C1025,C1089,C1109,C1139,C1149,C1194,C1215,C1260,C1310,C1313,C1326)</f>
        <v>329592</v>
      </c>
    </row>
    <row customHeight="1" ht="17.25">
      <c s="107">
        <v>201</v>
      </c>
      <c s="141" t="s">
        <v>856</v>
      </c>
      <c s="274">
        <f>C7+C19+C28+C38+C49+C60+C71+C79+C88+C101+C110+C121+C133+C140+C148+C154+C161+C168+C175+C182+C189+C197+C203+C209+C216+C231+C238+C244</f>
        <v>15824</v>
      </c>
    </row>
    <row customHeight="1" ht="17.25">
      <c s="107">
        <v>20101</v>
      </c>
      <c s="141" t="s">
        <v>857</v>
      </c>
      <c s="274">
        <f>SUM(C8:C18)</f>
        <v>1030</v>
      </c>
    </row>
    <row customHeight="1" ht="17.25">
      <c s="107">
        <v>2010101</v>
      </c>
      <c s="107" t="s">
        <v>858</v>
      </c>
      <c s="277">
        <v>795</v>
      </c>
    </row>
    <row customHeight="1" ht="17.25">
      <c s="107">
        <v>2010102</v>
      </c>
      <c s="107" t="s">
        <v>859</v>
      </c>
      <c s="277"/>
    </row>
    <row customHeight="1" ht="17.25">
      <c s="107">
        <v>2010103</v>
      </c>
      <c s="107" t="s">
        <v>860</v>
      </c>
      <c s="277"/>
    </row>
    <row customHeight="1" ht="17.25">
      <c s="107">
        <v>2010104</v>
      </c>
      <c s="107" t="s">
        <v>861</v>
      </c>
      <c s="277">
        <v>34</v>
      </c>
    </row>
    <row customHeight="1" ht="17.25">
      <c s="107">
        <v>2010105</v>
      </c>
      <c s="107" t="s">
        <v>862</v>
      </c>
      <c s="277">
        <v>11</v>
      </c>
    </row>
    <row customHeight="1" ht="17.25">
      <c s="107">
        <v>2010106</v>
      </c>
      <c s="107" t="s">
        <v>863</v>
      </c>
      <c s="277">
        <v>38</v>
      </c>
    </row>
    <row customHeight="1" ht="17.25">
      <c s="107">
        <v>2010107</v>
      </c>
      <c s="107" t="s">
        <v>864</v>
      </c>
      <c s="277">
        <v>48</v>
      </c>
    </row>
    <row customHeight="1" ht="17.25">
      <c s="107">
        <v>2010108</v>
      </c>
      <c s="107" t="s">
        <v>865</v>
      </c>
      <c s="277">
        <v>64</v>
      </c>
    </row>
    <row customHeight="1" ht="17.25">
      <c s="107">
        <v>2010109</v>
      </c>
      <c s="107" t="s">
        <v>866</v>
      </c>
      <c s="277"/>
    </row>
    <row customHeight="1" ht="17.25">
      <c s="107">
        <v>2010150</v>
      </c>
      <c s="107" t="s">
        <v>867</v>
      </c>
      <c s="277"/>
    </row>
    <row customHeight="1" ht="17.25">
      <c s="107">
        <v>2010199</v>
      </c>
      <c s="107" t="s">
        <v>868</v>
      </c>
      <c s="277">
        <v>40</v>
      </c>
    </row>
    <row customHeight="1" ht="17.25">
      <c s="107">
        <v>20102</v>
      </c>
      <c s="141" t="s">
        <v>869</v>
      </c>
      <c s="274">
        <f>SUM(C20:C27)</f>
        <v>778</v>
      </c>
    </row>
    <row customHeight="1" ht="17.25">
      <c s="107">
        <v>2010201</v>
      </c>
      <c s="107" t="s">
        <v>858</v>
      </c>
      <c s="277">
        <v>672</v>
      </c>
    </row>
    <row customHeight="1" ht="17.25">
      <c s="107">
        <v>2010202</v>
      </c>
      <c s="107" t="s">
        <v>859</v>
      </c>
      <c s="277"/>
    </row>
    <row customHeight="1" ht="17.25">
      <c s="107">
        <v>2010203</v>
      </c>
      <c s="107" t="s">
        <v>860</v>
      </c>
      <c s="277"/>
    </row>
    <row customHeight="1" ht="17.25">
      <c s="107">
        <v>2010204</v>
      </c>
      <c s="107" t="s">
        <v>870</v>
      </c>
      <c s="277">
        <v>36</v>
      </c>
    </row>
    <row customHeight="1" ht="17.25">
      <c s="107">
        <v>2010205</v>
      </c>
      <c s="107" t="s">
        <v>871</v>
      </c>
      <c s="277"/>
    </row>
    <row customHeight="1" ht="17.25">
      <c s="107">
        <v>2010206</v>
      </c>
      <c s="107" t="s">
        <v>872</v>
      </c>
      <c s="277"/>
    </row>
    <row customHeight="1" ht="17.25">
      <c s="107">
        <v>2010250</v>
      </c>
      <c s="107" t="s">
        <v>867</v>
      </c>
      <c s="277"/>
    </row>
    <row customHeight="1" ht="17.25">
      <c s="107">
        <v>2010299</v>
      </c>
      <c s="107" t="s">
        <v>873</v>
      </c>
      <c s="277">
        <v>70</v>
      </c>
    </row>
    <row customHeight="1" ht="17.25">
      <c s="107">
        <v>20103</v>
      </c>
      <c s="141" t="s">
        <v>874</v>
      </c>
      <c s="274">
        <f>SUM(C29:C37)</f>
        <v>2917</v>
      </c>
    </row>
    <row customHeight="1" ht="17.25">
      <c s="107">
        <v>2010301</v>
      </c>
      <c s="107" t="s">
        <v>858</v>
      </c>
      <c s="277">
        <v>2198</v>
      </c>
    </row>
    <row customHeight="1" ht="17.25">
      <c s="107">
        <v>2010302</v>
      </c>
      <c s="107" t="s">
        <v>859</v>
      </c>
      <c s="277">
        <v>34</v>
      </c>
    </row>
    <row customHeight="1" ht="17.25">
      <c s="107">
        <v>2010303</v>
      </c>
      <c s="107" t="s">
        <v>860</v>
      </c>
      <c s="277"/>
    </row>
    <row customHeight="1" ht="17.25">
      <c s="107">
        <v>2010304</v>
      </c>
      <c s="107" t="s">
        <v>875</v>
      </c>
      <c s="277"/>
    </row>
    <row customHeight="1" ht="17.25">
      <c s="107">
        <v>2010305</v>
      </c>
      <c s="107" t="s">
        <v>876</v>
      </c>
      <c s="277"/>
    </row>
    <row customHeight="1" ht="17.25">
      <c s="107">
        <v>2010306</v>
      </c>
      <c s="107" t="s">
        <v>877</v>
      </c>
      <c s="277"/>
    </row>
    <row customHeight="1" ht="17.25">
      <c s="107">
        <v>2010309</v>
      </c>
      <c s="107" t="s">
        <v>878</v>
      </c>
      <c s="277"/>
    </row>
    <row customHeight="1" ht="17.25">
      <c s="107">
        <v>2010350</v>
      </c>
      <c s="107" t="s">
        <v>867</v>
      </c>
      <c s="277">
        <v>398</v>
      </c>
    </row>
    <row customHeight="1" ht="17.25">
      <c s="107">
        <v>2010399</v>
      </c>
      <c s="107" t="s">
        <v>879</v>
      </c>
      <c s="277">
        <v>287</v>
      </c>
    </row>
    <row customHeight="1" ht="17.25">
      <c s="107">
        <v>20104</v>
      </c>
      <c s="141" t="s">
        <v>880</v>
      </c>
      <c s="274">
        <f>SUM(C39:C48)</f>
        <v>1291</v>
      </c>
    </row>
    <row customHeight="1" ht="17.25">
      <c s="107">
        <v>2010401</v>
      </c>
      <c s="107" t="s">
        <v>858</v>
      </c>
      <c s="277">
        <v>582</v>
      </c>
    </row>
    <row customHeight="1" ht="17.25">
      <c s="107">
        <v>2010402</v>
      </c>
      <c s="107" t="s">
        <v>859</v>
      </c>
      <c s="277"/>
    </row>
    <row customHeight="1" ht="17.25">
      <c s="107">
        <v>2010403</v>
      </c>
      <c s="107" t="s">
        <v>860</v>
      </c>
      <c s="277"/>
    </row>
    <row customHeight="1" ht="17.25">
      <c s="107">
        <v>2010404</v>
      </c>
      <c s="107" t="s">
        <v>881</v>
      </c>
      <c s="277"/>
    </row>
    <row customHeight="1" ht="17.25">
      <c s="107">
        <v>2010405</v>
      </c>
      <c s="107" t="s">
        <v>882</v>
      </c>
      <c s="277"/>
    </row>
    <row customHeight="1" ht="17.25">
      <c s="107">
        <v>2010406</v>
      </c>
      <c s="107" t="s">
        <v>883</v>
      </c>
      <c s="277"/>
    </row>
    <row customHeight="1" ht="17.25">
      <c s="107">
        <v>2010407</v>
      </c>
      <c s="107" t="s">
        <v>884</v>
      </c>
      <c s="277"/>
    </row>
    <row customHeight="1" ht="17.25">
      <c s="107">
        <v>2010408</v>
      </c>
      <c s="107" t="s">
        <v>885</v>
      </c>
      <c s="277"/>
    </row>
    <row customHeight="1" ht="17.25">
      <c s="107">
        <v>2010450</v>
      </c>
      <c s="107" t="s">
        <v>867</v>
      </c>
      <c s="277"/>
    </row>
    <row customHeight="1" ht="17.25">
      <c s="107">
        <v>2010499</v>
      </c>
      <c s="107" t="s">
        <v>886</v>
      </c>
      <c s="277">
        <v>709</v>
      </c>
    </row>
    <row customHeight="1" ht="17.25">
      <c s="107">
        <v>20105</v>
      </c>
      <c s="141" t="s">
        <v>887</v>
      </c>
      <c s="274">
        <f>SUM(C50:C59)</f>
        <v>306</v>
      </c>
    </row>
    <row customHeight="1" ht="17.25">
      <c s="107">
        <v>2010501</v>
      </c>
      <c s="107" t="s">
        <v>858</v>
      </c>
      <c s="277">
        <v>238</v>
      </c>
    </row>
    <row customHeight="1" ht="17.25">
      <c s="107">
        <v>2010502</v>
      </c>
      <c s="107" t="s">
        <v>859</v>
      </c>
      <c s="277">
        <v>12</v>
      </c>
    </row>
    <row customHeight="1" ht="17.25">
      <c s="107">
        <v>2010503</v>
      </c>
      <c s="107" t="s">
        <v>860</v>
      </c>
      <c s="277"/>
    </row>
    <row customHeight="1" ht="17.25">
      <c s="107">
        <v>2010504</v>
      </c>
      <c s="107" t="s">
        <v>888</v>
      </c>
      <c s="277"/>
    </row>
    <row customHeight="1" ht="17.25">
      <c s="107">
        <v>2010505</v>
      </c>
      <c s="107" t="s">
        <v>889</v>
      </c>
      <c s="277"/>
    </row>
    <row customHeight="1" ht="17.25">
      <c s="107">
        <v>2010506</v>
      </c>
      <c s="107" t="s">
        <v>890</v>
      </c>
      <c s="277"/>
    </row>
    <row customHeight="1" ht="17.25">
      <c s="107">
        <v>2010507</v>
      </c>
      <c s="107" t="s">
        <v>891</v>
      </c>
      <c s="277">
        <v>31</v>
      </c>
    </row>
    <row customHeight="1" ht="17.25">
      <c s="107">
        <v>2010508</v>
      </c>
      <c s="107" t="s">
        <v>892</v>
      </c>
      <c s="277">
        <v>5</v>
      </c>
    </row>
    <row customHeight="1" ht="17.25">
      <c s="107">
        <v>2010550</v>
      </c>
      <c s="107" t="s">
        <v>867</v>
      </c>
      <c s="277"/>
    </row>
    <row customHeight="1" ht="17.25">
      <c s="107">
        <v>2010599</v>
      </c>
      <c s="107" t="s">
        <v>893</v>
      </c>
      <c s="277">
        <v>20</v>
      </c>
    </row>
    <row customHeight="1" ht="17.25">
      <c s="107">
        <v>20106</v>
      </c>
      <c s="141" t="s">
        <v>894</v>
      </c>
      <c s="274">
        <f>SUM(C61:C70)</f>
        <v>407</v>
      </c>
    </row>
    <row customHeight="1" ht="17.25">
      <c s="107">
        <v>2010601</v>
      </c>
      <c s="107" t="s">
        <v>858</v>
      </c>
      <c s="277">
        <v>150</v>
      </c>
    </row>
    <row customHeight="1" ht="17.25">
      <c s="107">
        <v>2010602</v>
      </c>
      <c s="107" t="s">
        <v>859</v>
      </c>
      <c s="277">
        <v>143</v>
      </c>
    </row>
    <row customHeight="1" ht="17.25">
      <c s="107">
        <v>2010603</v>
      </c>
      <c s="107" t="s">
        <v>860</v>
      </c>
      <c s="277"/>
    </row>
    <row customHeight="1" ht="17.25">
      <c s="107">
        <v>2010604</v>
      </c>
      <c s="107" t="s">
        <v>895</v>
      </c>
      <c s="277"/>
    </row>
    <row customHeight="1" ht="17.25">
      <c s="107">
        <v>2010605</v>
      </c>
      <c s="107" t="s">
        <v>896</v>
      </c>
      <c s="277"/>
    </row>
    <row customHeight="1" ht="17.25">
      <c s="107">
        <v>2010606</v>
      </c>
      <c s="107" t="s">
        <v>897</v>
      </c>
      <c s="277"/>
    </row>
    <row customHeight="1" ht="17.25">
      <c s="107">
        <v>2010607</v>
      </c>
      <c s="107" t="s">
        <v>898</v>
      </c>
      <c s="277"/>
    </row>
    <row customHeight="1" ht="17.25">
      <c s="107">
        <v>2010608</v>
      </c>
      <c s="107" t="s">
        <v>899</v>
      </c>
      <c s="277"/>
    </row>
    <row customHeight="1" ht="17.25">
      <c s="107">
        <v>2010650</v>
      </c>
      <c s="107" t="s">
        <v>867</v>
      </c>
      <c s="277"/>
    </row>
    <row customHeight="1" ht="17.25">
      <c s="107">
        <v>2010699</v>
      </c>
      <c s="107" t="s">
        <v>900</v>
      </c>
      <c s="277">
        <v>114</v>
      </c>
    </row>
    <row customHeight="1" ht="17.25">
      <c s="107">
        <v>20107</v>
      </c>
      <c s="141" t="s">
        <v>901</v>
      </c>
      <c s="274">
        <f>SUM(C72:C78)</f>
        <v>0</v>
      </c>
    </row>
    <row customHeight="1" ht="17.25">
      <c s="107">
        <v>2010701</v>
      </c>
      <c s="107" t="s">
        <v>858</v>
      </c>
      <c s="277"/>
    </row>
    <row customHeight="1" ht="17.25">
      <c s="107">
        <v>2010702</v>
      </c>
      <c s="107" t="s">
        <v>859</v>
      </c>
      <c s="277"/>
    </row>
    <row customHeight="1" ht="17.25">
      <c s="107">
        <v>2010703</v>
      </c>
      <c s="107" t="s">
        <v>860</v>
      </c>
      <c s="277"/>
    </row>
    <row customHeight="1" ht="17.25">
      <c s="107">
        <v>2010709</v>
      </c>
      <c s="107" t="s">
        <v>898</v>
      </c>
      <c s="277"/>
    </row>
    <row customHeight="1" ht="17.25">
      <c s="107">
        <v>2010710</v>
      </c>
      <c s="107" t="s">
        <v>902</v>
      </c>
      <c s="277"/>
    </row>
    <row customHeight="1" ht="17.25">
      <c s="107">
        <v>2010750</v>
      </c>
      <c s="107" t="s">
        <v>867</v>
      </c>
      <c s="277"/>
    </row>
    <row customHeight="1" ht="17.25">
      <c s="107">
        <v>2010799</v>
      </c>
      <c s="107" t="s">
        <v>903</v>
      </c>
      <c s="277"/>
    </row>
    <row customHeight="1" ht="17.25">
      <c s="107">
        <v>20108</v>
      </c>
      <c s="141" t="s">
        <v>904</v>
      </c>
      <c s="274">
        <f>SUM(C80:C87)</f>
        <v>534</v>
      </c>
    </row>
    <row customHeight="1" ht="17.25">
      <c s="107">
        <v>2010801</v>
      </c>
      <c s="107" t="s">
        <v>858</v>
      </c>
      <c s="277">
        <v>348</v>
      </c>
    </row>
    <row customHeight="1" ht="17.25">
      <c s="107">
        <v>2010802</v>
      </c>
      <c s="107" t="s">
        <v>859</v>
      </c>
      <c s="277"/>
    </row>
    <row customHeight="1" ht="17.25">
      <c s="107">
        <v>2010803</v>
      </c>
      <c s="107" t="s">
        <v>860</v>
      </c>
      <c s="277"/>
    </row>
    <row customHeight="1" ht="17.25">
      <c s="107">
        <v>2010804</v>
      </c>
      <c s="107" t="s">
        <v>905</v>
      </c>
      <c s="277"/>
    </row>
    <row customHeight="1" ht="17.25">
      <c s="107">
        <v>2010805</v>
      </c>
      <c s="107" t="s">
        <v>906</v>
      </c>
      <c s="277"/>
    </row>
    <row customHeight="1" ht="17.25">
      <c s="107">
        <v>2010806</v>
      </c>
      <c s="107" t="s">
        <v>898</v>
      </c>
      <c s="277"/>
    </row>
    <row customHeight="1" ht="17.25">
      <c s="107">
        <v>2010850</v>
      </c>
      <c s="107" t="s">
        <v>867</v>
      </c>
      <c s="277"/>
    </row>
    <row customHeight="1" ht="17.25">
      <c s="107">
        <v>2010899</v>
      </c>
      <c s="107" t="s">
        <v>907</v>
      </c>
      <c s="277">
        <v>186</v>
      </c>
    </row>
    <row customHeight="1" ht="17.25">
      <c s="107">
        <v>20109</v>
      </c>
      <c s="141" t="s">
        <v>908</v>
      </c>
      <c s="274">
        <f>SUM(C89:C100)</f>
        <v>0</v>
      </c>
    </row>
    <row customHeight="1" ht="17.25">
      <c s="107">
        <v>2010901</v>
      </c>
      <c s="107" t="s">
        <v>858</v>
      </c>
      <c s="277"/>
    </row>
    <row customHeight="1" ht="17.25">
      <c s="107">
        <v>2010902</v>
      </c>
      <c s="107" t="s">
        <v>859</v>
      </c>
      <c s="277"/>
    </row>
    <row customHeight="1" ht="17.25">
      <c s="107">
        <v>2010903</v>
      </c>
      <c s="107" t="s">
        <v>860</v>
      </c>
      <c s="277"/>
    </row>
    <row customHeight="1" ht="17.25">
      <c s="107">
        <v>2010905</v>
      </c>
      <c s="107" t="s">
        <v>909</v>
      </c>
      <c s="277"/>
    </row>
    <row customHeight="1" ht="17.25">
      <c s="107">
        <v>2010907</v>
      </c>
      <c s="107" t="s">
        <v>910</v>
      </c>
      <c s="277"/>
    </row>
    <row customHeight="1" ht="17.25">
      <c s="107">
        <v>2010908</v>
      </c>
      <c s="107" t="s">
        <v>898</v>
      </c>
      <c s="277"/>
    </row>
    <row customHeight="1" ht="17.25">
      <c s="107">
        <v>2010909</v>
      </c>
      <c s="107" t="s">
        <v>911</v>
      </c>
      <c s="277"/>
    </row>
    <row customHeight="1" ht="17.25">
      <c s="107">
        <v>2010910</v>
      </c>
      <c s="107" t="s">
        <v>912</v>
      </c>
      <c s="277"/>
    </row>
    <row customHeight="1" ht="17.25">
      <c s="107">
        <v>2010911</v>
      </c>
      <c s="107" t="s">
        <v>913</v>
      </c>
      <c s="277"/>
    </row>
    <row customHeight="1" ht="17.25">
      <c s="107">
        <v>2010912</v>
      </c>
      <c s="107" t="s">
        <v>914</v>
      </c>
      <c s="277"/>
    </row>
    <row customHeight="1" ht="17.25">
      <c s="107">
        <v>2010950</v>
      </c>
      <c s="107" t="s">
        <v>867</v>
      </c>
      <c s="277"/>
    </row>
    <row customHeight="1" ht="17.25">
      <c s="107">
        <v>2010999</v>
      </c>
      <c s="107" t="s">
        <v>915</v>
      </c>
      <c s="277"/>
    </row>
    <row customHeight="1" ht="17.25">
      <c s="107">
        <v>20111</v>
      </c>
      <c s="141" t="s">
        <v>916</v>
      </c>
      <c s="274">
        <f>SUM(C102:C109)</f>
        <v>970</v>
      </c>
    </row>
    <row customHeight="1" ht="17.25">
      <c s="107">
        <v>2011101</v>
      </c>
      <c s="107" t="s">
        <v>858</v>
      </c>
      <c s="277">
        <v>946</v>
      </c>
    </row>
    <row customHeight="1" ht="17.25">
      <c s="107">
        <v>2011102</v>
      </c>
      <c s="107" t="s">
        <v>859</v>
      </c>
      <c s="277">
        <v>24</v>
      </c>
    </row>
    <row customHeight="1" ht="17.25">
      <c s="107">
        <v>2011103</v>
      </c>
      <c s="107" t="s">
        <v>860</v>
      </c>
      <c s="277"/>
    </row>
    <row customHeight="1" ht="17.25">
      <c s="107">
        <v>2011104</v>
      </c>
      <c s="107" t="s">
        <v>917</v>
      </c>
      <c s="277"/>
    </row>
    <row customHeight="1" ht="17.25">
      <c s="107">
        <v>2011105</v>
      </c>
      <c s="107" t="s">
        <v>918</v>
      </c>
      <c s="277"/>
    </row>
    <row customHeight="1" ht="17.25">
      <c s="107">
        <v>2011106</v>
      </c>
      <c s="107" t="s">
        <v>919</v>
      </c>
      <c s="277"/>
    </row>
    <row customHeight="1" ht="17.25">
      <c s="107">
        <v>2011150</v>
      </c>
      <c s="107" t="s">
        <v>867</v>
      </c>
      <c s="277"/>
    </row>
    <row customHeight="1" ht="17.25">
      <c s="107">
        <v>2011199</v>
      </c>
      <c s="107" t="s">
        <v>920</v>
      </c>
      <c s="277"/>
    </row>
    <row customHeight="1" ht="17.25">
      <c s="107">
        <v>20113</v>
      </c>
      <c s="141" t="s">
        <v>921</v>
      </c>
      <c s="274">
        <f>SUM(C111:C120)</f>
        <v>129</v>
      </c>
    </row>
    <row customHeight="1" ht="17.25">
      <c s="107">
        <v>2011301</v>
      </c>
      <c s="107" t="s">
        <v>858</v>
      </c>
      <c s="277"/>
    </row>
    <row customHeight="1" ht="17.25">
      <c s="107">
        <v>2011302</v>
      </c>
      <c s="107" t="s">
        <v>859</v>
      </c>
      <c s="277"/>
    </row>
    <row customHeight="1" ht="17.25">
      <c s="107">
        <v>2011303</v>
      </c>
      <c s="107" t="s">
        <v>860</v>
      </c>
      <c s="277"/>
    </row>
    <row customHeight="1" ht="17.25">
      <c s="107">
        <v>2011304</v>
      </c>
      <c s="107" t="s">
        <v>922</v>
      </c>
      <c s="277"/>
    </row>
    <row customHeight="1" ht="17.25">
      <c s="107">
        <v>2011305</v>
      </c>
      <c s="107" t="s">
        <v>923</v>
      </c>
      <c s="277"/>
    </row>
    <row customHeight="1" ht="17.25">
      <c s="107">
        <v>2011306</v>
      </c>
      <c s="107" t="s">
        <v>924</v>
      </c>
      <c s="277"/>
    </row>
    <row customHeight="1" ht="17.25">
      <c s="107">
        <v>2011307</v>
      </c>
      <c s="107" t="s">
        <v>925</v>
      </c>
      <c s="277"/>
    </row>
    <row customHeight="1" ht="17.25">
      <c s="107">
        <v>2011308</v>
      </c>
      <c s="107" t="s">
        <v>926</v>
      </c>
      <c s="277">
        <v>129</v>
      </c>
    </row>
    <row customHeight="1" ht="17.25">
      <c s="107">
        <v>2011350</v>
      </c>
      <c s="107" t="s">
        <v>867</v>
      </c>
      <c s="277"/>
    </row>
    <row customHeight="1" ht="17.25">
      <c s="107">
        <v>2011399</v>
      </c>
      <c s="107" t="s">
        <v>927</v>
      </c>
      <c s="277"/>
    </row>
    <row customHeight="1" ht="17.25">
      <c s="107">
        <v>20114</v>
      </c>
      <c s="141" t="s">
        <v>928</v>
      </c>
      <c s="274">
        <f>SUM(C122:C132)</f>
        <v>0</v>
      </c>
    </row>
    <row customHeight="1" ht="17.25">
      <c s="107">
        <v>2011401</v>
      </c>
      <c s="107" t="s">
        <v>858</v>
      </c>
      <c s="277"/>
    </row>
    <row customHeight="1" ht="17.25">
      <c s="107">
        <v>2011402</v>
      </c>
      <c s="107" t="s">
        <v>859</v>
      </c>
      <c s="277"/>
    </row>
    <row customHeight="1" ht="17.25">
      <c s="107">
        <v>2011403</v>
      </c>
      <c s="107" t="s">
        <v>860</v>
      </c>
      <c s="277"/>
    </row>
    <row customHeight="1" ht="17.25">
      <c s="107">
        <v>2011404</v>
      </c>
      <c s="107" t="s">
        <v>929</v>
      </c>
      <c s="277"/>
    </row>
    <row customHeight="1" ht="17.25">
      <c s="107">
        <v>2011405</v>
      </c>
      <c s="107" t="s">
        <v>930</v>
      </c>
      <c s="277"/>
    </row>
    <row customHeight="1" ht="17.25">
      <c s="107">
        <v>2011408</v>
      </c>
      <c s="107" t="s">
        <v>931</v>
      </c>
      <c s="277"/>
    </row>
    <row customHeight="1" ht="17.25">
      <c s="107">
        <v>2011409</v>
      </c>
      <c s="107" t="s">
        <v>932</v>
      </c>
      <c s="277"/>
    </row>
    <row customHeight="1" ht="17.25">
      <c s="107">
        <v>2011410</v>
      </c>
      <c s="107" t="s">
        <v>933</v>
      </c>
      <c s="277"/>
    </row>
    <row customHeight="1" ht="17.25">
      <c s="107">
        <v>2011411</v>
      </c>
      <c s="107" t="s">
        <v>934</v>
      </c>
      <c s="277"/>
    </row>
    <row customHeight="1" ht="17.25">
      <c s="107">
        <v>2011450</v>
      </c>
      <c s="107" t="s">
        <v>867</v>
      </c>
      <c s="277"/>
    </row>
    <row customHeight="1" ht="17.25">
      <c s="107">
        <v>2011499</v>
      </c>
      <c s="107" t="s">
        <v>935</v>
      </c>
      <c s="277"/>
    </row>
    <row customHeight="1" ht="17.25">
      <c s="107">
        <v>20123</v>
      </c>
      <c s="141" t="s">
        <v>936</v>
      </c>
      <c s="274">
        <f>SUM(C134:C139)</f>
        <v>50</v>
      </c>
    </row>
    <row customHeight="1" ht="17.25">
      <c s="107">
        <v>2012301</v>
      </c>
      <c s="107" t="s">
        <v>858</v>
      </c>
      <c s="277"/>
    </row>
    <row customHeight="1" ht="17.25">
      <c s="107">
        <v>2012302</v>
      </c>
      <c s="107" t="s">
        <v>859</v>
      </c>
      <c s="277"/>
    </row>
    <row customHeight="1" ht="17.25">
      <c s="107">
        <v>2012303</v>
      </c>
      <c s="107" t="s">
        <v>860</v>
      </c>
      <c s="277"/>
    </row>
    <row customHeight="1" ht="17.25">
      <c s="107">
        <v>2012304</v>
      </c>
      <c s="107" t="s">
        <v>937</v>
      </c>
      <c s="277">
        <v>50</v>
      </c>
    </row>
    <row customHeight="1" ht="17.25">
      <c s="107">
        <v>2012350</v>
      </c>
      <c s="107" t="s">
        <v>867</v>
      </c>
      <c s="277"/>
    </row>
    <row customHeight="1" ht="17.25">
      <c s="107">
        <v>2012399</v>
      </c>
      <c s="107" t="s">
        <v>938</v>
      </c>
      <c s="277"/>
    </row>
    <row customHeight="1" ht="17.25">
      <c s="107">
        <v>20125</v>
      </c>
      <c s="141" t="s">
        <v>939</v>
      </c>
      <c s="274">
        <f>SUM(C141:C147)</f>
        <v>3</v>
      </c>
    </row>
    <row customHeight="1" ht="17.25">
      <c s="107">
        <v>2012501</v>
      </c>
      <c s="107" t="s">
        <v>858</v>
      </c>
      <c s="277"/>
    </row>
    <row customHeight="1" ht="17.25">
      <c s="107">
        <v>2012502</v>
      </c>
      <c s="107" t="s">
        <v>859</v>
      </c>
      <c s="277"/>
    </row>
    <row customHeight="1" ht="17.25">
      <c s="107">
        <v>2012503</v>
      </c>
      <c s="107" t="s">
        <v>860</v>
      </c>
      <c s="277"/>
    </row>
    <row customHeight="1" ht="17.25">
      <c s="107">
        <v>2012504</v>
      </c>
      <c s="107" t="s">
        <v>940</v>
      </c>
      <c s="277"/>
    </row>
    <row customHeight="1" ht="17.25">
      <c s="107">
        <v>2012505</v>
      </c>
      <c s="107" t="s">
        <v>941</v>
      </c>
      <c s="277">
        <v>3</v>
      </c>
    </row>
    <row customHeight="1" ht="17.25">
      <c s="107">
        <v>2012550</v>
      </c>
      <c s="107" t="s">
        <v>867</v>
      </c>
      <c s="277"/>
    </row>
    <row customHeight="1" ht="17.25">
      <c s="107">
        <v>2012599</v>
      </c>
      <c s="107" t="s">
        <v>942</v>
      </c>
      <c s="277"/>
    </row>
    <row customHeight="1" ht="17.25">
      <c s="107">
        <v>20126</v>
      </c>
      <c s="141" t="s">
        <v>943</v>
      </c>
      <c s="274">
        <f>SUM(C149:C153)</f>
        <v>148</v>
      </c>
    </row>
    <row customHeight="1" ht="17.25">
      <c s="107">
        <v>2012601</v>
      </c>
      <c s="107" t="s">
        <v>858</v>
      </c>
      <c s="277">
        <v>5</v>
      </c>
    </row>
    <row customHeight="1" ht="17.25">
      <c s="107">
        <v>2012602</v>
      </c>
      <c s="107" t="s">
        <v>859</v>
      </c>
      <c s="277"/>
    </row>
    <row customHeight="1" ht="17.25">
      <c s="107">
        <v>2012603</v>
      </c>
      <c s="107" t="s">
        <v>860</v>
      </c>
      <c s="277"/>
    </row>
    <row customHeight="1" ht="17.25">
      <c s="107">
        <v>2012604</v>
      </c>
      <c s="107" t="s">
        <v>944</v>
      </c>
      <c s="277">
        <v>143</v>
      </c>
    </row>
    <row customHeight="1" ht="17.25">
      <c s="107">
        <v>2012699</v>
      </c>
      <c s="107" t="s">
        <v>945</v>
      </c>
      <c s="277"/>
    </row>
    <row customHeight="1" ht="17.25">
      <c s="107">
        <v>20128</v>
      </c>
      <c s="141" t="s">
        <v>946</v>
      </c>
      <c s="274">
        <f>SUM(C155:C160)</f>
        <v>103</v>
      </c>
    </row>
    <row customHeight="1" ht="17.25">
      <c s="107">
        <v>2012801</v>
      </c>
      <c s="107" t="s">
        <v>858</v>
      </c>
      <c s="277">
        <v>103</v>
      </c>
    </row>
    <row customHeight="1" ht="17.25">
      <c s="107">
        <v>2012802</v>
      </c>
      <c s="107" t="s">
        <v>859</v>
      </c>
      <c s="277"/>
    </row>
    <row customHeight="1" ht="17.25">
      <c s="107">
        <v>2012803</v>
      </c>
      <c s="107" t="s">
        <v>860</v>
      </c>
      <c s="277"/>
    </row>
    <row customHeight="1" ht="17.25">
      <c s="107">
        <v>2012804</v>
      </c>
      <c s="107" t="s">
        <v>872</v>
      </c>
      <c s="277"/>
    </row>
    <row customHeight="1" ht="17.25">
      <c s="107">
        <v>2012850</v>
      </c>
      <c s="107" t="s">
        <v>867</v>
      </c>
      <c s="277"/>
    </row>
    <row customHeight="1" ht="17.25">
      <c s="107">
        <v>2012899</v>
      </c>
      <c s="107" t="s">
        <v>947</v>
      </c>
      <c s="277"/>
    </row>
    <row customHeight="1" ht="17.25">
      <c s="107">
        <v>20129</v>
      </c>
      <c s="141" t="s">
        <v>948</v>
      </c>
      <c s="274">
        <f>SUM(C162:C167)</f>
        <v>254</v>
      </c>
    </row>
    <row customHeight="1" ht="17.25">
      <c s="107">
        <v>2012901</v>
      </c>
      <c s="107" t="s">
        <v>858</v>
      </c>
      <c s="277">
        <v>246</v>
      </c>
    </row>
    <row customHeight="1" ht="17.25">
      <c s="107">
        <v>2012902</v>
      </c>
      <c s="107" t="s">
        <v>859</v>
      </c>
      <c s="277">
        <v>8</v>
      </c>
    </row>
    <row customHeight="1" ht="17.25">
      <c s="107">
        <v>2012903</v>
      </c>
      <c s="107" t="s">
        <v>860</v>
      </c>
      <c s="277"/>
    </row>
    <row customHeight="1" ht="17.25">
      <c s="107">
        <v>2012906</v>
      </c>
      <c s="107" t="s">
        <v>949</v>
      </c>
      <c s="277"/>
    </row>
    <row customHeight="1" ht="17.25">
      <c s="107">
        <v>2012950</v>
      </c>
      <c s="107" t="s">
        <v>867</v>
      </c>
      <c s="277"/>
    </row>
    <row customHeight="1" ht="17.25">
      <c s="107">
        <v>2012999</v>
      </c>
      <c s="107" t="s">
        <v>950</v>
      </c>
      <c s="277"/>
    </row>
    <row customHeight="1" ht="17.25">
      <c s="107">
        <v>20131</v>
      </c>
      <c s="141" t="s">
        <v>951</v>
      </c>
      <c s="274">
        <f>SUM(C169:C174)</f>
        <v>1148</v>
      </c>
    </row>
    <row customHeight="1" ht="17.25">
      <c s="107">
        <v>2013101</v>
      </c>
      <c s="107" t="s">
        <v>858</v>
      </c>
      <c s="277">
        <v>857</v>
      </c>
    </row>
    <row customHeight="1" ht="17.25">
      <c s="107">
        <v>2013102</v>
      </c>
      <c s="107" t="s">
        <v>859</v>
      </c>
      <c s="277"/>
    </row>
    <row customHeight="1" ht="17.25">
      <c s="107">
        <v>2013103</v>
      </c>
      <c s="107" t="s">
        <v>860</v>
      </c>
      <c s="277"/>
    </row>
    <row customHeight="1" ht="17.25">
      <c s="107">
        <v>2013105</v>
      </c>
      <c s="107" t="s">
        <v>952</v>
      </c>
      <c s="277"/>
    </row>
    <row customHeight="1" ht="17.25">
      <c s="107">
        <v>2013150</v>
      </c>
      <c s="107" t="s">
        <v>867</v>
      </c>
      <c s="277">
        <v>13</v>
      </c>
    </row>
    <row customHeight="1" ht="17.25">
      <c s="107">
        <v>2013199</v>
      </c>
      <c s="107" t="s">
        <v>953</v>
      </c>
      <c s="277">
        <v>278</v>
      </c>
    </row>
    <row customHeight="1" ht="17.25">
      <c s="107">
        <v>20132</v>
      </c>
      <c s="141" t="s">
        <v>954</v>
      </c>
      <c s="274">
        <f>SUM(C176:C181)</f>
        <v>975</v>
      </c>
    </row>
    <row customHeight="1" ht="17.25">
      <c s="107">
        <v>2013201</v>
      </c>
      <c s="107" t="s">
        <v>858</v>
      </c>
      <c s="277">
        <v>478</v>
      </c>
    </row>
    <row customHeight="1" ht="17.25">
      <c s="107">
        <v>2013202</v>
      </c>
      <c s="107" t="s">
        <v>859</v>
      </c>
      <c s="277">
        <v>10</v>
      </c>
    </row>
    <row customHeight="1" ht="17.25">
      <c s="107">
        <v>2013203</v>
      </c>
      <c s="107" t="s">
        <v>860</v>
      </c>
      <c s="277"/>
    </row>
    <row customHeight="1" ht="17.25">
      <c s="107">
        <v>2013204</v>
      </c>
      <c s="107" t="s">
        <v>955</v>
      </c>
      <c s="277"/>
    </row>
    <row customHeight="1" ht="17.25">
      <c s="107">
        <v>2013250</v>
      </c>
      <c s="107" t="s">
        <v>867</v>
      </c>
      <c s="277"/>
    </row>
    <row customHeight="1" ht="17.25">
      <c s="107">
        <v>2013299</v>
      </c>
      <c s="107" t="s">
        <v>956</v>
      </c>
      <c s="277">
        <v>487</v>
      </c>
    </row>
    <row customHeight="1" ht="17.25">
      <c s="107">
        <v>20133</v>
      </c>
      <c s="141" t="s">
        <v>957</v>
      </c>
      <c s="274">
        <f>SUM(C183:C188)</f>
        <v>411</v>
      </c>
    </row>
    <row customHeight="1" ht="17.25">
      <c s="107">
        <v>2013301</v>
      </c>
      <c s="107" t="s">
        <v>858</v>
      </c>
      <c s="277">
        <v>179</v>
      </c>
    </row>
    <row customHeight="1" ht="17.25">
      <c s="107">
        <v>2013302</v>
      </c>
      <c s="107" t="s">
        <v>859</v>
      </c>
      <c s="277">
        <v>132</v>
      </c>
    </row>
    <row customHeight="1" ht="17.25">
      <c s="107">
        <v>2013303</v>
      </c>
      <c s="107" t="s">
        <v>860</v>
      </c>
      <c s="277"/>
    </row>
    <row customHeight="1" ht="17.25">
      <c s="107">
        <v>2013304</v>
      </c>
      <c s="107" t="s">
        <v>958</v>
      </c>
      <c s="277"/>
    </row>
    <row customHeight="1" ht="17.25">
      <c s="107">
        <v>2013350</v>
      </c>
      <c s="107" t="s">
        <v>867</v>
      </c>
      <c s="277"/>
    </row>
    <row customHeight="1" ht="17.25">
      <c s="107">
        <v>2013399</v>
      </c>
      <c s="107" t="s">
        <v>959</v>
      </c>
      <c s="277">
        <v>100</v>
      </c>
    </row>
    <row customHeight="1" ht="17.25">
      <c s="107">
        <v>20134</v>
      </c>
      <c s="141" t="s">
        <v>960</v>
      </c>
      <c s="274">
        <f>SUM(C190:C196)</f>
        <v>387</v>
      </c>
    </row>
    <row customHeight="1" ht="17.25">
      <c s="107">
        <v>2013401</v>
      </c>
      <c s="107" t="s">
        <v>858</v>
      </c>
      <c s="277">
        <v>204</v>
      </c>
    </row>
    <row customHeight="1" ht="17.25">
      <c s="107">
        <v>2013402</v>
      </c>
      <c s="107" t="s">
        <v>859</v>
      </c>
      <c s="277"/>
    </row>
    <row customHeight="1" ht="17.25">
      <c s="107">
        <v>2013403</v>
      </c>
      <c s="107" t="s">
        <v>860</v>
      </c>
      <c s="277"/>
    </row>
    <row customHeight="1" ht="17.25">
      <c s="107">
        <v>2013404</v>
      </c>
      <c s="107" t="s">
        <v>961</v>
      </c>
      <c s="277">
        <v>75</v>
      </c>
    </row>
    <row customHeight="1" ht="17.25">
      <c s="107">
        <v>2013405</v>
      </c>
      <c s="107" t="s">
        <v>962</v>
      </c>
      <c s="277"/>
    </row>
    <row customHeight="1" ht="17.25">
      <c s="107">
        <v>2013450</v>
      </c>
      <c s="107" t="s">
        <v>867</v>
      </c>
      <c s="277"/>
    </row>
    <row customHeight="1" ht="17.25">
      <c s="107">
        <v>2013499</v>
      </c>
      <c s="107" t="s">
        <v>963</v>
      </c>
      <c s="277">
        <v>108</v>
      </c>
    </row>
    <row customHeight="1" ht="17.25">
      <c s="107">
        <v>20135</v>
      </c>
      <c s="141" t="s">
        <v>964</v>
      </c>
      <c s="274">
        <f>SUM(C198:C202)</f>
        <v>0</v>
      </c>
    </row>
    <row customHeight="1" ht="17.25">
      <c s="107">
        <v>2013501</v>
      </c>
      <c s="107" t="s">
        <v>858</v>
      </c>
      <c s="277"/>
    </row>
    <row customHeight="1" ht="17.25">
      <c s="107">
        <v>2013502</v>
      </c>
      <c s="107" t="s">
        <v>859</v>
      </c>
      <c s="277"/>
    </row>
    <row customHeight="1" ht="17.25">
      <c s="107">
        <v>2013503</v>
      </c>
      <c s="107" t="s">
        <v>860</v>
      </c>
      <c s="277"/>
    </row>
    <row customHeight="1" ht="17.25">
      <c s="107">
        <v>2013550</v>
      </c>
      <c s="107" t="s">
        <v>867</v>
      </c>
      <c s="277"/>
    </row>
    <row customHeight="1" ht="17.25">
      <c s="107">
        <v>2013599</v>
      </c>
      <c s="107" t="s">
        <v>965</v>
      </c>
      <c s="277"/>
    </row>
    <row customHeight="1" ht="17.25">
      <c s="107">
        <v>20136</v>
      </c>
      <c s="141" t="s">
        <v>966</v>
      </c>
      <c s="274">
        <f>SUM(C204:C208)</f>
        <v>1778</v>
      </c>
    </row>
    <row customHeight="1" ht="17.25">
      <c s="107">
        <v>2013601</v>
      </c>
      <c s="107" t="s">
        <v>858</v>
      </c>
      <c s="277">
        <v>900</v>
      </c>
    </row>
    <row customHeight="1" ht="17.25">
      <c s="107">
        <v>2013602</v>
      </c>
      <c s="107" t="s">
        <v>859</v>
      </c>
      <c s="277"/>
    </row>
    <row customHeight="1" ht="17.25">
      <c s="107">
        <v>2013603</v>
      </c>
      <c s="107" t="s">
        <v>860</v>
      </c>
      <c s="277">
        <v>815</v>
      </c>
    </row>
    <row customHeight="1" ht="17.25">
      <c s="107">
        <v>2013650</v>
      </c>
      <c s="107" t="s">
        <v>867</v>
      </c>
      <c s="277"/>
    </row>
    <row customHeight="1" ht="17.25">
      <c s="107">
        <v>2013699</v>
      </c>
      <c s="107" t="s">
        <v>967</v>
      </c>
      <c s="277">
        <v>63</v>
      </c>
    </row>
    <row customHeight="1" ht="17.25">
      <c s="107">
        <v>20137</v>
      </c>
      <c s="141" t="s">
        <v>968</v>
      </c>
      <c s="274">
        <f>SUM(C210:C215)</f>
        <v>211</v>
      </c>
    </row>
    <row customHeight="1" ht="17.25">
      <c s="107">
        <v>2013701</v>
      </c>
      <c s="107" t="s">
        <v>858</v>
      </c>
      <c s="277">
        <v>122</v>
      </c>
    </row>
    <row customHeight="1" ht="17.25">
      <c s="107">
        <v>2013702</v>
      </c>
      <c s="107" t="s">
        <v>859</v>
      </c>
      <c s="277">
        <v>20</v>
      </c>
    </row>
    <row customHeight="1" ht="17.25">
      <c s="107">
        <v>2013703</v>
      </c>
      <c s="107" t="s">
        <v>860</v>
      </c>
      <c s="277"/>
    </row>
    <row customHeight="1" ht="17.25">
      <c s="107">
        <v>2013704</v>
      </c>
      <c s="107" t="s">
        <v>969</v>
      </c>
      <c s="277">
        <v>25</v>
      </c>
    </row>
    <row customHeight="1" ht="17.25">
      <c s="107">
        <v>2013750</v>
      </c>
      <c s="107" t="s">
        <v>867</v>
      </c>
      <c s="277"/>
    </row>
    <row customHeight="1" ht="17.25">
      <c s="107">
        <v>2013799</v>
      </c>
      <c s="107" t="s">
        <v>970</v>
      </c>
      <c s="277">
        <v>44</v>
      </c>
    </row>
    <row customHeight="1" ht="17.25">
      <c s="107">
        <v>20138</v>
      </c>
      <c s="141" t="s">
        <v>971</v>
      </c>
      <c s="274">
        <f>SUM(C217:C230)</f>
        <v>1444</v>
      </c>
    </row>
    <row customHeight="1" ht="17.25">
      <c s="107">
        <v>2013801</v>
      </c>
      <c s="107" t="s">
        <v>858</v>
      </c>
      <c s="277">
        <v>1253</v>
      </c>
    </row>
    <row customHeight="1" ht="17.25">
      <c s="107">
        <v>2013802</v>
      </c>
      <c s="107" t="s">
        <v>859</v>
      </c>
      <c s="277"/>
    </row>
    <row customHeight="1" ht="17.25">
      <c s="107">
        <v>2013803</v>
      </c>
      <c s="107" t="s">
        <v>860</v>
      </c>
      <c s="277"/>
    </row>
    <row customHeight="1" ht="17.25">
      <c s="107">
        <v>2013804</v>
      </c>
      <c s="107" t="s">
        <v>972</v>
      </c>
      <c s="277">
        <v>91</v>
      </c>
    </row>
    <row customHeight="1" ht="17.25">
      <c s="107">
        <v>2013805</v>
      </c>
      <c s="107" t="s">
        <v>973</v>
      </c>
      <c s="277">
        <v>7</v>
      </c>
    </row>
    <row customHeight="1" ht="17.25">
      <c s="107">
        <v>2013808</v>
      </c>
      <c s="107" t="s">
        <v>898</v>
      </c>
      <c s="277"/>
    </row>
    <row customHeight="1" ht="17.25">
      <c s="107">
        <v>2013810</v>
      </c>
      <c s="107" t="s">
        <v>974</v>
      </c>
      <c s="277"/>
    </row>
    <row customHeight="1" ht="17.25">
      <c s="107">
        <v>2013812</v>
      </c>
      <c s="107" t="s">
        <v>975</v>
      </c>
      <c s="277">
        <v>3</v>
      </c>
    </row>
    <row customHeight="1" ht="17.25">
      <c s="107">
        <v>2013813</v>
      </c>
      <c s="107" t="s">
        <v>976</v>
      </c>
      <c s="277"/>
    </row>
    <row customHeight="1" ht="17.25">
      <c s="107">
        <v>2013814</v>
      </c>
      <c s="107" t="s">
        <v>977</v>
      </c>
      <c s="277"/>
    </row>
    <row customHeight="1" ht="17.25">
      <c s="107">
        <v>2013815</v>
      </c>
      <c s="107" t="s">
        <v>978</v>
      </c>
      <c s="277"/>
    </row>
    <row customHeight="1" ht="17.25">
      <c s="107">
        <v>2013816</v>
      </c>
      <c s="107" t="s">
        <v>979</v>
      </c>
      <c s="277">
        <v>6</v>
      </c>
    </row>
    <row customHeight="1" ht="17.25">
      <c s="107">
        <v>2013850</v>
      </c>
      <c s="107" t="s">
        <v>867</v>
      </c>
      <c s="277"/>
    </row>
    <row customHeight="1" ht="17.25">
      <c s="107">
        <v>2013899</v>
      </c>
      <c s="107" t="s">
        <v>980</v>
      </c>
      <c s="277">
        <v>84</v>
      </c>
    </row>
    <row customHeight="1" ht="17.25">
      <c s="168">
        <v>20139</v>
      </c>
      <c s="169" t="s">
        <v>981</v>
      </c>
      <c s="274">
        <f>SUM(C232:C237)</f>
        <v>57</v>
      </c>
    </row>
    <row customHeight="1" ht="17.25">
      <c s="168">
        <v>2013901</v>
      </c>
      <c s="168" t="s">
        <v>858</v>
      </c>
      <c s="277">
        <v>33</v>
      </c>
    </row>
    <row customHeight="1" ht="17.25">
      <c s="168">
        <v>2013902</v>
      </c>
      <c s="168" t="s">
        <v>859</v>
      </c>
      <c s="277"/>
    </row>
    <row customHeight="1" ht="17.25">
      <c s="168">
        <v>2013903</v>
      </c>
      <c s="168" t="s">
        <v>860</v>
      </c>
      <c s="277"/>
    </row>
    <row customHeight="1" ht="17.25">
      <c s="168">
        <v>2013904</v>
      </c>
      <c s="168" t="s">
        <v>952</v>
      </c>
      <c s="277"/>
    </row>
    <row customHeight="1" ht="17.25">
      <c s="168">
        <v>2013950</v>
      </c>
      <c s="168" t="s">
        <v>867</v>
      </c>
      <c s="277"/>
    </row>
    <row customHeight="1" ht="17.25">
      <c s="168">
        <v>2013999</v>
      </c>
      <c s="168" t="s">
        <v>982</v>
      </c>
      <c s="280">
        <v>24</v>
      </c>
    </row>
    <row customHeight="1" ht="17.25">
      <c s="168">
        <v>20140</v>
      </c>
      <c s="193" t="s">
        <v>983</v>
      </c>
      <c s="274">
        <f>SUM(C239:C243)</f>
        <v>318</v>
      </c>
    </row>
    <row customHeight="1" ht="17.25">
      <c s="168">
        <v>2014001</v>
      </c>
      <c s="168" t="s">
        <v>858</v>
      </c>
      <c s="282">
        <v>164</v>
      </c>
    </row>
    <row customHeight="1" ht="17.25">
      <c s="168">
        <v>2014002</v>
      </c>
      <c s="168" t="s">
        <v>859</v>
      </c>
      <c s="277"/>
    </row>
    <row customHeight="1" ht="17.25">
      <c s="168">
        <v>2014003</v>
      </c>
      <c s="168" t="s">
        <v>860</v>
      </c>
      <c s="277"/>
    </row>
    <row customHeight="1" ht="17.25">
      <c s="168">
        <v>2014004</v>
      </c>
      <c s="168" t="s">
        <v>984</v>
      </c>
      <c s="277">
        <v>119</v>
      </c>
    </row>
    <row customHeight="1" ht="17.25">
      <c s="168">
        <v>2014099</v>
      </c>
      <c s="168" t="s">
        <v>985</v>
      </c>
      <c s="277">
        <v>35</v>
      </c>
    </row>
    <row customHeight="1" ht="17.25">
      <c s="107">
        <v>20199</v>
      </c>
      <c s="141" t="s">
        <v>986</v>
      </c>
      <c s="274">
        <f>SUM(C245:C246)</f>
        <v>175</v>
      </c>
    </row>
    <row customHeight="1" ht="17.25">
      <c s="107">
        <v>2019901</v>
      </c>
      <c s="107" t="s">
        <v>987</v>
      </c>
      <c s="277"/>
    </row>
    <row customHeight="1" ht="17.25">
      <c s="107">
        <v>2019999</v>
      </c>
      <c s="107" t="s">
        <v>988</v>
      </c>
      <c s="277">
        <v>175</v>
      </c>
    </row>
    <row customHeight="1" ht="17.25">
      <c s="107">
        <v>202</v>
      </c>
      <c s="141" t="s">
        <v>989</v>
      </c>
      <c s="274">
        <f>SUM(C248,C255,C258,C261,C267,C272,C274,C279,C285)</f>
        <v>0</v>
      </c>
    </row>
    <row customHeight="1" ht="17.25">
      <c s="107">
        <v>20201</v>
      </c>
      <c s="141" t="s">
        <v>990</v>
      </c>
      <c s="274">
        <f>SUM(C249:C254)</f>
        <v>0</v>
      </c>
    </row>
    <row customHeight="1" ht="17.25">
      <c s="107">
        <v>2020101</v>
      </c>
      <c s="107" t="s">
        <v>858</v>
      </c>
      <c s="277"/>
    </row>
    <row customHeight="1" ht="17.25">
      <c s="107">
        <v>2020102</v>
      </c>
      <c s="107" t="s">
        <v>859</v>
      </c>
      <c s="277"/>
    </row>
    <row customHeight="1" ht="17.25">
      <c s="107">
        <v>2020103</v>
      </c>
      <c s="107" t="s">
        <v>860</v>
      </c>
      <c s="277"/>
    </row>
    <row customHeight="1" ht="17.25">
      <c s="107">
        <v>2020104</v>
      </c>
      <c s="107" t="s">
        <v>952</v>
      </c>
      <c s="277"/>
    </row>
    <row customHeight="1" ht="17.25">
      <c s="107">
        <v>2020150</v>
      </c>
      <c s="107" t="s">
        <v>867</v>
      </c>
      <c s="277"/>
    </row>
    <row customHeight="1" ht="17.25">
      <c s="107">
        <v>2020199</v>
      </c>
      <c s="107" t="s">
        <v>991</v>
      </c>
      <c s="277"/>
    </row>
    <row customHeight="1" ht="17.25">
      <c s="107">
        <v>20202</v>
      </c>
      <c s="141" t="s">
        <v>992</v>
      </c>
      <c s="274">
        <f>SUM(C256:C257)</f>
        <v>0</v>
      </c>
    </row>
    <row customHeight="1" ht="17.25">
      <c s="107">
        <v>2020201</v>
      </c>
      <c s="107" t="s">
        <v>993</v>
      </c>
      <c s="277"/>
    </row>
    <row customHeight="1" ht="17.25">
      <c s="107">
        <v>2020202</v>
      </c>
      <c s="107" t="s">
        <v>994</v>
      </c>
      <c s="277"/>
    </row>
    <row customHeight="1" ht="17.25">
      <c s="107">
        <v>20203</v>
      </c>
      <c s="141" t="s">
        <v>995</v>
      </c>
      <c s="274">
        <f>SUM(C259:C260)</f>
        <v>0</v>
      </c>
    </row>
    <row customHeight="1" ht="17.25">
      <c s="107">
        <v>2020304</v>
      </c>
      <c s="107" t="s">
        <v>996</v>
      </c>
      <c s="277"/>
    </row>
    <row customHeight="1" ht="17.25">
      <c s="107">
        <v>2020306</v>
      </c>
      <c s="107" t="s">
        <v>997</v>
      </c>
      <c s="277"/>
    </row>
    <row customHeight="1" ht="17.25">
      <c s="107">
        <v>20204</v>
      </c>
      <c s="141" t="s">
        <v>998</v>
      </c>
      <c s="274">
        <f>SUM(C262:C266)</f>
        <v>0</v>
      </c>
    </row>
    <row customHeight="1" ht="17.25">
      <c s="107">
        <v>2020401</v>
      </c>
      <c s="107" t="s">
        <v>999</v>
      </c>
      <c s="277"/>
    </row>
    <row customHeight="1" ht="17.25">
      <c s="107">
        <v>2020402</v>
      </c>
      <c s="107" t="s">
        <v>1000</v>
      </c>
      <c s="277"/>
    </row>
    <row customHeight="1" ht="17.25">
      <c s="107">
        <v>2020403</v>
      </c>
      <c s="107" t="s">
        <v>1001</v>
      </c>
      <c s="277"/>
    </row>
    <row customHeight="1" ht="17.25">
      <c s="107">
        <v>2020404</v>
      </c>
      <c s="107" t="s">
        <v>1002</v>
      </c>
      <c s="277"/>
    </row>
    <row customHeight="1" ht="17.25">
      <c s="107">
        <v>2020499</v>
      </c>
      <c s="107" t="s">
        <v>1003</v>
      </c>
      <c s="277"/>
    </row>
    <row customHeight="1" ht="17.25">
      <c s="107">
        <v>20205</v>
      </c>
      <c s="141" t="s">
        <v>1004</v>
      </c>
      <c s="274">
        <f>SUM(C268:C271)</f>
        <v>0</v>
      </c>
    </row>
    <row customHeight="1" ht="17.25">
      <c s="107">
        <v>2020503</v>
      </c>
      <c s="107" t="s">
        <v>1005</v>
      </c>
      <c s="277"/>
    </row>
    <row customHeight="1" ht="17.25">
      <c s="107">
        <v>2020504</v>
      </c>
      <c s="107" t="s">
        <v>1006</v>
      </c>
      <c s="277"/>
    </row>
    <row customHeight="1" ht="17.25">
      <c s="107">
        <v>2020505</v>
      </c>
      <c s="107" t="s">
        <v>1007</v>
      </c>
      <c s="277"/>
    </row>
    <row customHeight="1" ht="17.25">
      <c s="107">
        <v>2020599</v>
      </c>
      <c s="107" t="s">
        <v>1008</v>
      </c>
      <c s="277"/>
    </row>
    <row customHeight="1" ht="17.25">
      <c s="107">
        <v>20206</v>
      </c>
      <c s="141" t="s">
        <v>1009</v>
      </c>
      <c s="274">
        <f>C273</f>
        <v>0</v>
      </c>
    </row>
    <row customHeight="1" ht="17.25">
      <c s="107">
        <v>2020601</v>
      </c>
      <c s="107" t="s">
        <v>1010</v>
      </c>
      <c s="277"/>
    </row>
    <row customHeight="1" ht="17.25">
      <c s="107">
        <v>20207</v>
      </c>
      <c s="141" t="s">
        <v>1011</v>
      </c>
      <c s="274">
        <f>SUM(C275:C278)</f>
        <v>0</v>
      </c>
    </row>
    <row customHeight="1" ht="17.25">
      <c s="107">
        <v>2020701</v>
      </c>
      <c s="107" t="s">
        <v>1012</v>
      </c>
      <c s="277"/>
    </row>
    <row customHeight="1" ht="17.25">
      <c s="107">
        <v>2020702</v>
      </c>
      <c s="107" t="s">
        <v>1013</v>
      </c>
      <c s="277"/>
    </row>
    <row customHeight="1" ht="17.25">
      <c s="107">
        <v>2020703</v>
      </c>
      <c s="107" t="s">
        <v>1014</v>
      </c>
      <c s="277"/>
    </row>
    <row customHeight="1" ht="17.25">
      <c s="107">
        <v>2020799</v>
      </c>
      <c s="107" t="s">
        <v>1015</v>
      </c>
      <c s="277"/>
    </row>
    <row customHeight="1" ht="17.25">
      <c s="107">
        <v>20208</v>
      </c>
      <c s="141" t="s">
        <v>1016</v>
      </c>
      <c s="274">
        <f>SUM(C280:C284)</f>
        <v>0</v>
      </c>
    </row>
    <row customHeight="1" ht="17.25">
      <c s="107">
        <v>2020801</v>
      </c>
      <c s="107" t="s">
        <v>858</v>
      </c>
      <c s="277"/>
    </row>
    <row customHeight="1" ht="17.25">
      <c s="107">
        <v>2020802</v>
      </c>
      <c s="107" t="s">
        <v>859</v>
      </c>
      <c s="277"/>
    </row>
    <row customHeight="1" ht="17.25">
      <c s="107">
        <v>2020803</v>
      </c>
      <c s="107" t="s">
        <v>860</v>
      </c>
      <c s="277"/>
    </row>
    <row customHeight="1" ht="17.25">
      <c s="107">
        <v>2020850</v>
      </c>
      <c s="107" t="s">
        <v>867</v>
      </c>
      <c s="277"/>
    </row>
    <row customHeight="1" ht="17.25">
      <c s="107">
        <v>2020899</v>
      </c>
      <c s="107" t="s">
        <v>1017</v>
      </c>
      <c s="277"/>
    </row>
    <row customHeight="1" ht="17.25">
      <c s="107">
        <v>20299</v>
      </c>
      <c s="141" t="s">
        <v>1018</v>
      </c>
      <c s="274">
        <f>C286</f>
        <v>0</v>
      </c>
    </row>
    <row customHeight="1" ht="17.25">
      <c s="107">
        <v>2029999</v>
      </c>
      <c s="107" t="s">
        <v>1019</v>
      </c>
      <c s="277"/>
    </row>
    <row customHeight="1" ht="17.25">
      <c s="107">
        <v>203</v>
      </c>
      <c s="141" t="s">
        <v>1020</v>
      </c>
      <c s="274">
        <f>SUM(C288,C292,C294,C296,C304)</f>
        <v>107</v>
      </c>
    </row>
    <row customHeight="1" ht="17.25">
      <c s="107">
        <v>20301</v>
      </c>
      <c s="141" t="s">
        <v>1021</v>
      </c>
      <c s="274">
        <f>SUM(C289:C291)</f>
        <v>0</v>
      </c>
    </row>
    <row customHeight="1" ht="17.25">
      <c s="107">
        <v>2030101</v>
      </c>
      <c s="107" t="s">
        <v>1022</v>
      </c>
      <c s="277"/>
    </row>
    <row customHeight="1" ht="17.25">
      <c s="107">
        <v>2030102</v>
      </c>
      <c s="107" t="s">
        <v>1023</v>
      </c>
      <c s="277"/>
    </row>
    <row customHeight="1" ht="17.25">
      <c s="107">
        <v>2030199</v>
      </c>
      <c s="107" t="s">
        <v>1024</v>
      </c>
      <c s="277"/>
    </row>
    <row customHeight="1" ht="17.25">
      <c s="107">
        <v>20304</v>
      </c>
      <c s="141" t="s">
        <v>1025</v>
      </c>
      <c s="274">
        <f>C293</f>
        <v>0</v>
      </c>
    </row>
    <row customHeight="1" ht="17.25">
      <c s="107">
        <v>2030401</v>
      </c>
      <c s="107" t="s">
        <v>1026</v>
      </c>
      <c s="277"/>
    </row>
    <row customHeight="1" ht="17.25">
      <c s="107">
        <v>20305</v>
      </c>
      <c s="141" t="s">
        <v>1027</v>
      </c>
      <c s="274">
        <f>C295</f>
        <v>0</v>
      </c>
    </row>
    <row customHeight="1" ht="17.25">
      <c s="107">
        <v>2030501</v>
      </c>
      <c s="107" t="s">
        <v>1028</v>
      </c>
      <c s="277"/>
    </row>
    <row customHeight="1" ht="17.25">
      <c s="107">
        <v>20306</v>
      </c>
      <c s="141" t="s">
        <v>1029</v>
      </c>
      <c s="274">
        <f>SUM(C297:C303)</f>
        <v>107</v>
      </c>
    </row>
    <row customHeight="1" ht="17.25">
      <c s="107">
        <v>2030601</v>
      </c>
      <c s="107" t="s">
        <v>1030</v>
      </c>
      <c s="277">
        <v>6</v>
      </c>
    </row>
    <row customHeight="1" ht="17.25">
      <c s="107">
        <v>2030602</v>
      </c>
      <c s="107" t="s">
        <v>1031</v>
      </c>
      <c s="277"/>
    </row>
    <row customHeight="1" ht="17.25">
      <c s="107">
        <v>2030603</v>
      </c>
      <c s="107" t="s">
        <v>1032</v>
      </c>
      <c s="277">
        <v>8</v>
      </c>
    </row>
    <row customHeight="1" ht="17.25">
      <c s="107">
        <v>2030604</v>
      </c>
      <c s="107" t="s">
        <v>1033</v>
      </c>
      <c s="277"/>
    </row>
    <row customHeight="1" ht="17.25">
      <c s="107">
        <v>2030607</v>
      </c>
      <c s="107" t="s">
        <v>1034</v>
      </c>
      <c s="277">
        <v>30</v>
      </c>
    </row>
    <row customHeight="1" ht="17.25">
      <c s="107">
        <v>2030608</v>
      </c>
      <c s="107" t="s">
        <v>1035</v>
      </c>
      <c s="277"/>
    </row>
    <row customHeight="1" ht="17.25">
      <c s="107">
        <v>2030699</v>
      </c>
      <c s="107" t="s">
        <v>1036</v>
      </c>
      <c s="277">
        <v>63</v>
      </c>
    </row>
    <row customHeight="1" ht="17.25">
      <c s="107">
        <v>20399</v>
      </c>
      <c s="141" t="s">
        <v>1037</v>
      </c>
      <c s="274">
        <f>C305</f>
        <v>0</v>
      </c>
    </row>
    <row customHeight="1" ht="17.25">
      <c s="107">
        <v>2039999</v>
      </c>
      <c s="107" t="s">
        <v>1038</v>
      </c>
      <c s="277"/>
    </row>
    <row customHeight="1" ht="17.25">
      <c s="107">
        <v>204</v>
      </c>
      <c s="141" t="s">
        <v>1039</v>
      </c>
      <c s="274">
        <f>SUM(C307,C310,C321,C328,C336,C345,C359,C369,C379,C387,C393)</f>
        <v>8029</v>
      </c>
    </row>
    <row customHeight="1" ht="17.25">
      <c s="107">
        <v>20401</v>
      </c>
      <c s="141" t="s">
        <v>1040</v>
      </c>
      <c s="274">
        <f>SUM(C308:C309)</f>
        <v>58</v>
      </c>
    </row>
    <row customHeight="1" ht="17.25">
      <c s="107">
        <v>2040101</v>
      </c>
      <c s="107" t="s">
        <v>1041</v>
      </c>
      <c s="277"/>
    </row>
    <row customHeight="1" ht="17.25">
      <c s="107">
        <v>2040199</v>
      </c>
      <c s="107" t="s">
        <v>1042</v>
      </c>
      <c s="277">
        <v>58</v>
      </c>
    </row>
    <row customHeight="1" ht="17.25">
      <c s="107">
        <v>20402</v>
      </c>
      <c s="141" t="s">
        <v>1043</v>
      </c>
      <c s="274">
        <f>SUM(C311:C320)</f>
        <v>6527</v>
      </c>
    </row>
    <row customHeight="1" ht="17.25">
      <c s="107">
        <v>2040201</v>
      </c>
      <c s="107" t="s">
        <v>858</v>
      </c>
      <c s="277">
        <v>2532</v>
      </c>
    </row>
    <row customHeight="1" ht="17.25">
      <c s="107">
        <v>2040202</v>
      </c>
      <c s="107" t="s">
        <v>859</v>
      </c>
      <c s="277">
        <v>928</v>
      </c>
    </row>
    <row customHeight="1" ht="17.25">
      <c s="107">
        <v>2040203</v>
      </c>
      <c s="107" t="s">
        <v>860</v>
      </c>
      <c s="277"/>
    </row>
    <row customHeight="1" ht="17.25">
      <c s="107">
        <v>2040219</v>
      </c>
      <c s="107" t="s">
        <v>898</v>
      </c>
      <c s="277"/>
    </row>
    <row customHeight="1" ht="17.25">
      <c s="107">
        <v>2040220</v>
      </c>
      <c s="107" t="s">
        <v>1044</v>
      </c>
      <c s="277">
        <v>494</v>
      </c>
    </row>
    <row customHeight="1" ht="17.25">
      <c s="107">
        <v>2040221</v>
      </c>
      <c s="107" t="s">
        <v>1045</v>
      </c>
      <c s="277"/>
    </row>
    <row customHeight="1" ht="17.25">
      <c s="107">
        <v>2040222</v>
      </c>
      <c s="107" t="s">
        <v>1046</v>
      </c>
      <c s="277"/>
    </row>
    <row customHeight="1" ht="17.25">
      <c s="107">
        <v>2040223</v>
      </c>
      <c s="107" t="s">
        <v>1047</v>
      </c>
      <c s="277"/>
    </row>
    <row customHeight="1" ht="17.25">
      <c s="107">
        <v>2040250</v>
      </c>
      <c s="107" t="s">
        <v>867</v>
      </c>
      <c s="277"/>
    </row>
    <row customHeight="1" ht="17.25">
      <c s="107">
        <v>2040299</v>
      </c>
      <c s="107" t="s">
        <v>1048</v>
      </c>
      <c s="277">
        <v>2573</v>
      </c>
    </row>
    <row customHeight="1" ht="17.25">
      <c s="107">
        <v>20403</v>
      </c>
      <c s="141" t="s">
        <v>1049</v>
      </c>
      <c s="274">
        <f>SUM(C322:C327)</f>
        <v>0</v>
      </c>
    </row>
    <row customHeight="1" ht="17.25">
      <c s="107">
        <v>2040301</v>
      </c>
      <c s="107" t="s">
        <v>858</v>
      </c>
      <c s="277"/>
    </row>
    <row customHeight="1" ht="17.25">
      <c s="107">
        <v>2040302</v>
      </c>
      <c s="107" t="s">
        <v>859</v>
      </c>
      <c s="277"/>
    </row>
    <row customHeight="1" ht="17.25">
      <c s="107">
        <v>2040303</v>
      </c>
      <c s="107" t="s">
        <v>860</v>
      </c>
      <c s="277"/>
    </row>
    <row customHeight="1" ht="17.25">
      <c s="107">
        <v>2040304</v>
      </c>
      <c s="107" t="s">
        <v>1050</v>
      </c>
      <c s="277"/>
    </row>
    <row customHeight="1" ht="17.25">
      <c s="107">
        <v>2040350</v>
      </c>
      <c s="107" t="s">
        <v>867</v>
      </c>
      <c s="277"/>
    </row>
    <row customHeight="1" ht="17.25">
      <c s="107">
        <v>2040399</v>
      </c>
      <c s="107" t="s">
        <v>1051</v>
      </c>
      <c s="277"/>
    </row>
    <row customHeight="1" ht="17.25">
      <c s="107">
        <v>20404</v>
      </c>
      <c s="141" t="s">
        <v>1052</v>
      </c>
      <c s="274">
        <f>SUM(C329:C335)</f>
        <v>123</v>
      </c>
    </row>
    <row customHeight="1" ht="17.25">
      <c s="107">
        <v>2040401</v>
      </c>
      <c s="107" t="s">
        <v>858</v>
      </c>
      <c s="277">
        <v>123</v>
      </c>
    </row>
    <row customHeight="1" ht="17.25">
      <c s="107">
        <v>2040402</v>
      </c>
      <c s="107" t="s">
        <v>859</v>
      </c>
      <c s="277"/>
    </row>
    <row customHeight="1" ht="17.25">
      <c s="107">
        <v>2040403</v>
      </c>
      <c s="107" t="s">
        <v>860</v>
      </c>
      <c s="277"/>
    </row>
    <row customHeight="1" ht="17.25">
      <c s="107">
        <v>2040409</v>
      </c>
      <c s="107" t="s">
        <v>1053</v>
      </c>
      <c s="277"/>
    </row>
    <row customHeight="1" ht="17.25">
      <c s="107">
        <v>2040410</v>
      </c>
      <c s="107" t="s">
        <v>1054</v>
      </c>
      <c s="277"/>
    </row>
    <row customHeight="1" ht="17.25">
      <c s="107">
        <v>2040450</v>
      </c>
      <c s="107" t="s">
        <v>867</v>
      </c>
      <c s="277"/>
    </row>
    <row customHeight="1" ht="17.25">
      <c s="107">
        <v>2040499</v>
      </c>
      <c s="107" t="s">
        <v>1055</v>
      </c>
      <c s="277"/>
    </row>
    <row customHeight="1" ht="17.25">
      <c s="107">
        <v>20405</v>
      </c>
      <c s="141" t="s">
        <v>1056</v>
      </c>
      <c s="274">
        <f>SUM(C337:C344)</f>
        <v>250</v>
      </c>
    </row>
    <row customHeight="1" ht="17.25">
      <c s="107">
        <v>2040501</v>
      </c>
      <c s="107" t="s">
        <v>858</v>
      </c>
      <c s="277">
        <v>250</v>
      </c>
    </row>
    <row customHeight="1" ht="17.25">
      <c s="107">
        <v>2040502</v>
      </c>
      <c s="107" t="s">
        <v>859</v>
      </c>
      <c s="277"/>
    </row>
    <row customHeight="1" ht="17.25">
      <c s="107">
        <v>2040503</v>
      </c>
      <c s="107" t="s">
        <v>860</v>
      </c>
      <c s="277"/>
    </row>
    <row customHeight="1" ht="17.25">
      <c s="107">
        <v>2040504</v>
      </c>
      <c s="107" t="s">
        <v>1057</v>
      </c>
      <c s="277"/>
    </row>
    <row customHeight="1" ht="17.25">
      <c s="107">
        <v>2040505</v>
      </c>
      <c s="107" t="s">
        <v>1058</v>
      </c>
      <c s="277"/>
    </row>
    <row customHeight="1" ht="17.25">
      <c s="107">
        <v>2040506</v>
      </c>
      <c s="107" t="s">
        <v>1059</v>
      </c>
      <c s="277"/>
    </row>
    <row customHeight="1" ht="17.25">
      <c s="107">
        <v>2040550</v>
      </c>
      <c s="107" t="s">
        <v>867</v>
      </c>
      <c s="277"/>
    </row>
    <row customHeight="1" ht="17.25">
      <c s="107">
        <v>2040599</v>
      </c>
      <c s="107" t="s">
        <v>1060</v>
      </c>
      <c s="277"/>
    </row>
    <row customHeight="1" ht="17.25">
      <c s="107">
        <v>20406</v>
      </c>
      <c s="141" t="s">
        <v>1061</v>
      </c>
      <c s="274">
        <f>SUM(C346:C358)</f>
        <v>1010</v>
      </c>
    </row>
    <row customHeight="1" ht="17.25">
      <c s="107">
        <v>2040601</v>
      </c>
      <c s="107" t="s">
        <v>858</v>
      </c>
      <c s="277">
        <v>701</v>
      </c>
    </row>
    <row customHeight="1" ht="17.25">
      <c s="107">
        <v>2040602</v>
      </c>
      <c s="107" t="s">
        <v>859</v>
      </c>
      <c s="277">
        <v>105</v>
      </c>
    </row>
    <row customHeight="1" ht="17.25">
      <c s="107">
        <v>2040603</v>
      </c>
      <c s="107" t="s">
        <v>860</v>
      </c>
      <c s="277"/>
    </row>
    <row customHeight="1" ht="17.25">
      <c s="107">
        <v>2040604</v>
      </c>
      <c s="107" t="s">
        <v>1062</v>
      </c>
      <c s="277">
        <v>26</v>
      </c>
    </row>
    <row customHeight="1" ht="17.25">
      <c s="107">
        <v>2040605</v>
      </c>
      <c s="107" t="s">
        <v>1063</v>
      </c>
      <c s="277">
        <v>7</v>
      </c>
    </row>
    <row customHeight="1" ht="17.25">
      <c s="107">
        <v>2040606</v>
      </c>
      <c s="107" t="s">
        <v>1064</v>
      </c>
      <c s="277"/>
    </row>
    <row customHeight="1" ht="17.25">
      <c s="107">
        <v>2040607</v>
      </c>
      <c s="107" t="s">
        <v>1065</v>
      </c>
      <c s="277">
        <v>9</v>
      </c>
    </row>
    <row customHeight="1" ht="17.25">
      <c s="107">
        <v>2040608</v>
      </c>
      <c s="107" t="s">
        <v>1066</v>
      </c>
      <c s="277"/>
    </row>
    <row customHeight="1" ht="17.25">
      <c s="107">
        <v>2040610</v>
      </c>
      <c s="107" t="s">
        <v>1067</v>
      </c>
      <c s="277">
        <v>138</v>
      </c>
    </row>
    <row customHeight="1" ht="17.25">
      <c s="107">
        <v>2040612</v>
      </c>
      <c s="107" t="s">
        <v>1068</v>
      </c>
      <c s="277">
        <v>20</v>
      </c>
    </row>
    <row customHeight="1" ht="17.25">
      <c s="107">
        <v>2040613</v>
      </c>
      <c s="107" t="s">
        <v>898</v>
      </c>
      <c s="277"/>
    </row>
    <row customHeight="1" ht="17.25">
      <c s="107">
        <v>2040650</v>
      </c>
      <c s="107" t="s">
        <v>867</v>
      </c>
      <c s="277"/>
    </row>
    <row customHeight="1" ht="17.25">
      <c s="107">
        <v>2040699</v>
      </c>
      <c s="107" t="s">
        <v>1069</v>
      </c>
      <c s="277">
        <v>4</v>
      </c>
    </row>
    <row customHeight="1" ht="17.25">
      <c s="107">
        <v>20407</v>
      </c>
      <c s="141" t="s">
        <v>1070</v>
      </c>
      <c s="274">
        <f>SUM(C360:C368)</f>
        <v>0</v>
      </c>
    </row>
    <row customHeight="1" ht="17.25">
      <c s="107">
        <v>2040701</v>
      </c>
      <c s="107" t="s">
        <v>858</v>
      </c>
      <c s="277"/>
    </row>
    <row customHeight="1" ht="17.25">
      <c s="107">
        <v>2040702</v>
      </c>
      <c s="107" t="s">
        <v>859</v>
      </c>
      <c s="277"/>
    </row>
    <row customHeight="1" ht="17.25">
      <c s="107">
        <v>2040703</v>
      </c>
      <c s="107" t="s">
        <v>860</v>
      </c>
      <c s="277"/>
    </row>
    <row customHeight="1" ht="17.25">
      <c s="107">
        <v>2040704</v>
      </c>
      <c s="107" t="s">
        <v>1071</v>
      </c>
      <c s="277"/>
    </row>
    <row customHeight="1" ht="17.25">
      <c s="107">
        <v>2040705</v>
      </c>
      <c s="107" t="s">
        <v>1072</v>
      </c>
      <c s="277"/>
    </row>
    <row customHeight="1" ht="17.25">
      <c s="107">
        <v>2040706</v>
      </c>
      <c s="107" t="s">
        <v>1073</v>
      </c>
      <c s="277"/>
    </row>
    <row customHeight="1" ht="17.25">
      <c s="107">
        <v>2040707</v>
      </c>
      <c s="107" t="s">
        <v>898</v>
      </c>
      <c s="277"/>
    </row>
    <row customHeight="1" ht="17.25">
      <c s="107">
        <v>2040750</v>
      </c>
      <c s="107" t="s">
        <v>867</v>
      </c>
      <c s="277"/>
    </row>
    <row customHeight="1" ht="17.25">
      <c s="107">
        <v>2040799</v>
      </c>
      <c s="107" t="s">
        <v>1074</v>
      </c>
      <c s="277"/>
    </row>
    <row customHeight="1" ht="17.25">
      <c s="107">
        <v>20408</v>
      </c>
      <c s="141" t="s">
        <v>1075</v>
      </c>
      <c s="274">
        <f>SUM(C370:C378)</f>
        <v>0</v>
      </c>
    </row>
    <row customHeight="1" ht="17.25">
      <c s="107">
        <v>2040801</v>
      </c>
      <c s="107" t="s">
        <v>858</v>
      </c>
      <c s="277"/>
    </row>
    <row customHeight="1" ht="17.25">
      <c s="107">
        <v>2040802</v>
      </c>
      <c s="107" t="s">
        <v>859</v>
      </c>
      <c s="277"/>
    </row>
    <row customHeight="1" ht="17.25">
      <c s="107">
        <v>2040803</v>
      </c>
      <c s="107" t="s">
        <v>860</v>
      </c>
      <c s="277"/>
    </row>
    <row customHeight="1" ht="17.25">
      <c s="107">
        <v>2040804</v>
      </c>
      <c s="107" t="s">
        <v>1076</v>
      </c>
      <c s="277"/>
    </row>
    <row customHeight="1" ht="17.25">
      <c s="107">
        <v>2040805</v>
      </c>
      <c s="107" t="s">
        <v>1077</v>
      </c>
      <c s="277"/>
    </row>
    <row customHeight="1" ht="17.25">
      <c s="107">
        <v>2040806</v>
      </c>
      <c s="107" t="s">
        <v>1078</v>
      </c>
      <c s="277"/>
    </row>
    <row customHeight="1" ht="17.25">
      <c s="107">
        <v>2040807</v>
      </c>
      <c s="107" t="s">
        <v>898</v>
      </c>
      <c s="277"/>
    </row>
    <row customHeight="1" ht="17.25">
      <c s="107">
        <v>2040850</v>
      </c>
      <c s="107" t="s">
        <v>867</v>
      </c>
      <c s="277"/>
    </row>
    <row customHeight="1" ht="17.25">
      <c s="107">
        <v>2040899</v>
      </c>
      <c s="107" t="s">
        <v>1079</v>
      </c>
      <c s="277"/>
    </row>
    <row customHeight="1" ht="17.25">
      <c s="107">
        <v>20409</v>
      </c>
      <c s="141" t="s">
        <v>1080</v>
      </c>
      <c s="274">
        <f>SUM(C380:C386)</f>
        <v>0</v>
      </c>
    </row>
    <row customHeight="1" ht="17.25">
      <c s="107">
        <v>2040901</v>
      </c>
      <c s="107" t="s">
        <v>858</v>
      </c>
      <c s="277"/>
    </row>
    <row customHeight="1" ht="17.25">
      <c s="107">
        <v>2040902</v>
      </c>
      <c s="107" t="s">
        <v>859</v>
      </c>
      <c s="277"/>
    </row>
    <row customHeight="1" ht="17.25">
      <c s="107">
        <v>2040903</v>
      </c>
      <c s="107" t="s">
        <v>860</v>
      </c>
      <c s="277"/>
    </row>
    <row customHeight="1" ht="17.25">
      <c s="107">
        <v>2040904</v>
      </c>
      <c s="107" t="s">
        <v>1081</v>
      </c>
      <c s="277"/>
    </row>
    <row customHeight="1" ht="17.25">
      <c s="107">
        <v>2040905</v>
      </c>
      <c s="107" t="s">
        <v>1082</v>
      </c>
      <c s="277"/>
    </row>
    <row customHeight="1" ht="17.25">
      <c s="107">
        <v>2040950</v>
      </c>
      <c s="107" t="s">
        <v>867</v>
      </c>
      <c s="277"/>
    </row>
    <row customHeight="1" ht="17.25">
      <c s="107">
        <v>2040999</v>
      </c>
      <c s="107" t="s">
        <v>1083</v>
      </c>
      <c s="277"/>
    </row>
    <row customHeight="1" ht="17.25">
      <c s="107">
        <v>20410</v>
      </c>
      <c s="141" t="s">
        <v>1084</v>
      </c>
      <c s="274">
        <f>SUM(C388:C392)</f>
        <v>0</v>
      </c>
    </row>
    <row customHeight="1" ht="17.25">
      <c s="107">
        <v>2041001</v>
      </c>
      <c s="107" t="s">
        <v>858</v>
      </c>
      <c s="277"/>
    </row>
    <row customHeight="1" ht="17.25">
      <c s="107">
        <v>2041002</v>
      </c>
      <c s="107" t="s">
        <v>859</v>
      </c>
      <c s="277"/>
    </row>
    <row customHeight="1" ht="17.25">
      <c s="107">
        <v>2041006</v>
      </c>
      <c s="107" t="s">
        <v>898</v>
      </c>
      <c s="277"/>
    </row>
    <row customHeight="1" ht="17.25">
      <c s="107">
        <v>2041007</v>
      </c>
      <c s="107" t="s">
        <v>1085</v>
      </c>
      <c s="277"/>
    </row>
    <row customHeight="1" ht="17.25">
      <c s="107">
        <v>2041099</v>
      </c>
      <c s="107" t="s">
        <v>1086</v>
      </c>
      <c s="277"/>
    </row>
    <row customHeight="1" ht="17.25">
      <c s="107">
        <v>20499</v>
      </c>
      <c s="141" t="s">
        <v>1087</v>
      </c>
      <c s="274">
        <f>SUM(C394:C395)</f>
        <v>61</v>
      </c>
    </row>
    <row customHeight="1" ht="17.25">
      <c s="107">
        <v>2049902</v>
      </c>
      <c s="107" t="s">
        <v>1088</v>
      </c>
      <c s="277">
        <v>13</v>
      </c>
    </row>
    <row customHeight="1" ht="17.25">
      <c s="107">
        <v>2049999</v>
      </c>
      <c s="107" t="s">
        <v>1089</v>
      </c>
      <c s="277">
        <v>48</v>
      </c>
    </row>
    <row customHeight="1" ht="17.25">
      <c s="107">
        <v>205</v>
      </c>
      <c s="141" t="s">
        <v>1090</v>
      </c>
      <c s="274">
        <f>SUM(C397,C402,C409,C415,C421,C425,C429,C433,C439,C446)</f>
        <v>57384</v>
      </c>
    </row>
    <row customHeight="1" ht="17.25">
      <c s="107">
        <v>20501</v>
      </c>
      <c s="141" t="s">
        <v>1091</v>
      </c>
      <c s="274">
        <f>SUM(C398:C401)</f>
        <v>1625</v>
      </c>
    </row>
    <row customHeight="1" ht="17.25">
      <c s="107">
        <v>2050101</v>
      </c>
      <c s="107" t="s">
        <v>858</v>
      </c>
      <c s="277">
        <v>1595</v>
      </c>
    </row>
    <row customHeight="1" ht="17.25">
      <c s="107">
        <v>2050102</v>
      </c>
      <c s="107" t="s">
        <v>859</v>
      </c>
      <c s="277"/>
    </row>
    <row customHeight="1" ht="17.25">
      <c s="107">
        <v>2050103</v>
      </c>
      <c s="107" t="s">
        <v>860</v>
      </c>
      <c s="277"/>
    </row>
    <row customHeight="1" ht="17.25">
      <c s="107">
        <v>2050199</v>
      </c>
      <c s="107" t="s">
        <v>1092</v>
      </c>
      <c s="277">
        <v>30</v>
      </c>
    </row>
    <row customHeight="1" ht="17.25">
      <c s="107">
        <v>20502</v>
      </c>
      <c s="141" t="s">
        <v>1093</v>
      </c>
      <c s="274">
        <f>SUM(C403:C408)</f>
        <v>47987</v>
      </c>
    </row>
    <row customHeight="1" ht="17.25">
      <c s="107">
        <v>2050201</v>
      </c>
      <c s="107" t="s">
        <v>1094</v>
      </c>
      <c s="277">
        <v>2749</v>
      </c>
    </row>
    <row customHeight="1" ht="17.25">
      <c s="107">
        <v>2050202</v>
      </c>
      <c s="107" t="s">
        <v>1095</v>
      </c>
      <c s="277">
        <v>21073</v>
      </c>
    </row>
    <row customHeight="1" ht="17.25">
      <c s="107">
        <v>2050203</v>
      </c>
      <c s="107" t="s">
        <v>1096</v>
      </c>
      <c s="277">
        <v>11355</v>
      </c>
    </row>
    <row customHeight="1" ht="17.25">
      <c s="107">
        <v>2050204</v>
      </c>
      <c s="107" t="s">
        <v>1097</v>
      </c>
      <c s="277">
        <v>5162</v>
      </c>
    </row>
    <row customHeight="1" ht="17.25">
      <c s="107">
        <v>2050205</v>
      </c>
      <c s="107" t="s">
        <v>1098</v>
      </c>
      <c s="277">
        <v>57</v>
      </c>
    </row>
    <row customHeight="1" ht="17.25">
      <c s="107">
        <v>2050299</v>
      </c>
      <c s="107" t="s">
        <v>1099</v>
      </c>
      <c s="277">
        <v>7591</v>
      </c>
    </row>
    <row customHeight="1" ht="17.25">
      <c s="107">
        <v>20503</v>
      </c>
      <c s="141" t="s">
        <v>1100</v>
      </c>
      <c s="274">
        <f>SUM(C410:C414)</f>
        <v>5082</v>
      </c>
    </row>
    <row customHeight="1" ht="17.25">
      <c s="107">
        <v>2050301</v>
      </c>
      <c s="107" t="s">
        <v>1101</v>
      </c>
      <c s="277"/>
    </row>
    <row customHeight="1" ht="17.25">
      <c s="107">
        <v>2050302</v>
      </c>
      <c s="107" t="s">
        <v>1102</v>
      </c>
      <c s="277">
        <v>5082</v>
      </c>
    </row>
    <row customHeight="1" ht="17.25">
      <c s="107">
        <v>2050303</v>
      </c>
      <c s="107" t="s">
        <v>1103</v>
      </c>
      <c s="277"/>
    </row>
    <row customHeight="1" ht="17.25">
      <c s="107">
        <v>2050305</v>
      </c>
      <c s="107" t="s">
        <v>1104</v>
      </c>
      <c s="277"/>
    </row>
    <row customHeight="1" ht="17.25">
      <c s="107">
        <v>2050399</v>
      </c>
      <c s="107" t="s">
        <v>1105</v>
      </c>
      <c s="277"/>
    </row>
    <row customHeight="1" ht="17.25">
      <c s="107">
        <v>20504</v>
      </c>
      <c s="141" t="s">
        <v>1106</v>
      </c>
      <c s="274">
        <f>SUM(C416:C420)</f>
        <v>0</v>
      </c>
    </row>
    <row customHeight="1" ht="17.25">
      <c s="107">
        <v>2050401</v>
      </c>
      <c s="107" t="s">
        <v>1107</v>
      </c>
      <c s="277"/>
    </row>
    <row customHeight="1" ht="17.25">
      <c s="107">
        <v>2050402</v>
      </c>
      <c s="107" t="s">
        <v>1108</v>
      </c>
      <c s="277"/>
    </row>
    <row customHeight="1" ht="17.25">
      <c s="107">
        <v>2050403</v>
      </c>
      <c s="107" t="s">
        <v>1109</v>
      </c>
      <c s="277"/>
    </row>
    <row customHeight="1" ht="17.25">
      <c s="107">
        <v>2050404</v>
      </c>
      <c s="107" t="s">
        <v>1110</v>
      </c>
      <c s="277"/>
    </row>
    <row customHeight="1" ht="17.25">
      <c s="107">
        <v>2050499</v>
      </c>
      <c s="107" t="s">
        <v>1111</v>
      </c>
      <c s="277"/>
    </row>
    <row customHeight="1" ht="17.25">
      <c s="107">
        <v>20505</v>
      </c>
      <c s="141" t="s">
        <v>1112</v>
      </c>
      <c s="274">
        <f>SUM(C422:C424)</f>
        <v>0</v>
      </c>
    </row>
    <row customHeight="1" ht="17.25">
      <c s="107">
        <v>2050501</v>
      </c>
      <c s="107" t="s">
        <v>1113</v>
      </c>
      <c s="277"/>
    </row>
    <row customHeight="1" ht="17.25">
      <c s="107">
        <v>2050502</v>
      </c>
      <c s="107" t="s">
        <v>1114</v>
      </c>
      <c s="277"/>
    </row>
    <row customHeight="1" ht="17.25">
      <c s="107">
        <v>2050599</v>
      </c>
      <c s="107" t="s">
        <v>1115</v>
      </c>
      <c s="277"/>
    </row>
    <row customHeight="1" ht="17.25">
      <c s="107">
        <v>20506</v>
      </c>
      <c s="141" t="s">
        <v>1116</v>
      </c>
      <c s="274">
        <f>SUM(C426:C428)</f>
        <v>0</v>
      </c>
    </row>
    <row customHeight="1" ht="17.25">
      <c s="107">
        <v>2050601</v>
      </c>
      <c s="107" t="s">
        <v>1117</v>
      </c>
      <c s="277"/>
    </row>
    <row customHeight="1" ht="17.25">
      <c s="107">
        <v>2050602</v>
      </c>
      <c s="107" t="s">
        <v>1118</v>
      </c>
      <c s="277"/>
    </row>
    <row customHeight="1" ht="17.25">
      <c s="107">
        <v>2050699</v>
      </c>
      <c s="107" t="s">
        <v>1119</v>
      </c>
      <c s="277"/>
    </row>
    <row customHeight="1" ht="17.25">
      <c s="107">
        <v>20507</v>
      </c>
      <c s="141" t="s">
        <v>1120</v>
      </c>
      <c s="274">
        <f>SUM(C430:C432)</f>
        <v>495</v>
      </c>
    </row>
    <row customHeight="1" ht="17.25">
      <c s="107">
        <v>2050701</v>
      </c>
      <c s="107" t="s">
        <v>1121</v>
      </c>
      <c s="277">
        <v>495</v>
      </c>
    </row>
    <row customHeight="1" ht="17.25">
      <c s="107">
        <v>2050702</v>
      </c>
      <c s="107" t="s">
        <v>1122</v>
      </c>
      <c s="277"/>
    </row>
    <row customHeight="1" ht="17.25">
      <c s="107">
        <v>2050799</v>
      </c>
      <c s="107" t="s">
        <v>1123</v>
      </c>
      <c s="277"/>
    </row>
    <row customHeight="1" ht="17.25">
      <c s="107">
        <v>20508</v>
      </c>
      <c s="141" t="s">
        <v>1124</v>
      </c>
      <c s="274">
        <f>SUM(C434:C438)</f>
        <v>765</v>
      </c>
    </row>
    <row customHeight="1" ht="17.25">
      <c s="107">
        <v>2050801</v>
      </c>
      <c s="107" t="s">
        <v>1125</v>
      </c>
      <c s="277">
        <v>182</v>
      </c>
    </row>
    <row customHeight="1" ht="17.25">
      <c s="107">
        <v>2050802</v>
      </c>
      <c s="107" t="s">
        <v>1126</v>
      </c>
      <c s="277">
        <v>525</v>
      </c>
    </row>
    <row customHeight="1" ht="17.25">
      <c s="107">
        <v>2050803</v>
      </c>
      <c s="107" t="s">
        <v>1127</v>
      </c>
      <c s="277"/>
    </row>
    <row customHeight="1" ht="17.25">
      <c s="107">
        <v>2050804</v>
      </c>
      <c s="107" t="s">
        <v>1128</v>
      </c>
      <c s="277"/>
    </row>
    <row customHeight="1" ht="17.25">
      <c s="107">
        <v>2050899</v>
      </c>
      <c s="107" t="s">
        <v>1129</v>
      </c>
      <c s="277">
        <v>58</v>
      </c>
    </row>
    <row customHeight="1" ht="17.25">
      <c s="107">
        <v>20509</v>
      </c>
      <c s="141" t="s">
        <v>1130</v>
      </c>
      <c s="274">
        <f>SUM(C440:C445)</f>
        <v>0</v>
      </c>
    </row>
    <row customHeight="1" ht="17.25">
      <c s="107">
        <v>2050901</v>
      </c>
      <c s="107" t="s">
        <v>1131</v>
      </c>
      <c s="277"/>
    </row>
    <row customHeight="1" ht="17.25">
      <c s="107">
        <v>2050902</v>
      </c>
      <c s="107" t="s">
        <v>1132</v>
      </c>
      <c s="277"/>
    </row>
    <row customHeight="1" ht="17.25">
      <c s="107">
        <v>2050903</v>
      </c>
      <c s="107" t="s">
        <v>1133</v>
      </c>
      <c s="277"/>
    </row>
    <row customHeight="1" ht="17.25">
      <c s="107">
        <v>2050904</v>
      </c>
      <c s="107" t="s">
        <v>1134</v>
      </c>
      <c s="277"/>
    </row>
    <row customHeight="1" ht="17.25">
      <c s="107">
        <v>2050905</v>
      </c>
      <c s="107" t="s">
        <v>1135</v>
      </c>
      <c s="277"/>
    </row>
    <row customHeight="1" ht="17.25">
      <c s="107">
        <v>2050999</v>
      </c>
      <c s="107" t="s">
        <v>1136</v>
      </c>
      <c s="277"/>
    </row>
    <row customHeight="1" ht="17.25">
      <c s="107">
        <v>20599</v>
      </c>
      <c s="141" t="s">
        <v>1137</v>
      </c>
      <c s="274">
        <f>C447</f>
        <v>1430</v>
      </c>
    </row>
    <row customHeight="1" ht="17.25">
      <c s="107">
        <v>2059999</v>
      </c>
      <c s="107" t="s">
        <v>1138</v>
      </c>
      <c s="277">
        <v>1430</v>
      </c>
    </row>
    <row customHeight="1" ht="17.25">
      <c s="107">
        <v>206</v>
      </c>
      <c s="141" t="s">
        <v>1139</v>
      </c>
      <c s="274">
        <f>SUM(C449,C454,C463,C469,C474,C479,C484,C491,C495,C499)</f>
        <v>4876</v>
      </c>
    </row>
    <row customHeight="1" ht="17.25">
      <c s="107">
        <v>20601</v>
      </c>
      <c s="141" t="s">
        <v>1140</v>
      </c>
      <c s="274">
        <f>SUM(C450:C453)</f>
        <v>982</v>
      </c>
    </row>
    <row customHeight="1" ht="17.25">
      <c s="107">
        <v>2060101</v>
      </c>
      <c s="107" t="s">
        <v>858</v>
      </c>
      <c s="277">
        <v>626</v>
      </c>
    </row>
    <row customHeight="1" ht="17.25">
      <c s="107">
        <v>2060102</v>
      </c>
      <c s="107" t="s">
        <v>859</v>
      </c>
      <c s="277"/>
    </row>
    <row customHeight="1" ht="17.25">
      <c s="107">
        <v>2060103</v>
      </c>
      <c s="107" t="s">
        <v>860</v>
      </c>
      <c s="277"/>
    </row>
    <row customHeight="1" ht="17.25">
      <c s="107">
        <v>2060199</v>
      </c>
      <c s="107" t="s">
        <v>1141</v>
      </c>
      <c s="277">
        <v>356</v>
      </c>
    </row>
    <row customHeight="1" ht="17.25">
      <c s="107">
        <v>20602</v>
      </c>
      <c s="141" t="s">
        <v>1142</v>
      </c>
      <c s="274">
        <f>SUM(C455:C462)</f>
        <v>0</v>
      </c>
    </row>
    <row customHeight="1" ht="17.25">
      <c s="107">
        <v>2060201</v>
      </c>
      <c s="107" t="s">
        <v>1143</v>
      </c>
      <c s="277"/>
    </row>
    <row customHeight="1" ht="17.25">
      <c s="107">
        <v>2060203</v>
      </c>
      <c s="107" t="s">
        <v>1144</v>
      </c>
      <c s="277"/>
    </row>
    <row customHeight="1" ht="17.25">
      <c s="107">
        <v>2060204</v>
      </c>
      <c s="107" t="s">
        <v>1145</v>
      </c>
      <c s="277"/>
    </row>
    <row customHeight="1" ht="17.25">
      <c s="107">
        <v>2060205</v>
      </c>
      <c s="107" t="s">
        <v>1146</v>
      </c>
      <c s="277"/>
    </row>
    <row customHeight="1" ht="17.25">
      <c s="107">
        <v>2060206</v>
      </c>
      <c s="107" t="s">
        <v>1147</v>
      </c>
      <c s="277"/>
    </row>
    <row customHeight="1" ht="17.25">
      <c s="107">
        <v>2060207</v>
      </c>
      <c s="107" t="s">
        <v>1148</v>
      </c>
      <c s="277"/>
    </row>
    <row customHeight="1" ht="17.25">
      <c s="107">
        <v>2060208</v>
      </c>
      <c s="107" t="s">
        <v>1149</v>
      </c>
      <c s="277"/>
    </row>
    <row customHeight="1" ht="17.25">
      <c s="107">
        <v>2060299</v>
      </c>
      <c s="107" t="s">
        <v>1150</v>
      </c>
      <c s="277"/>
    </row>
    <row customHeight="1" ht="17.25">
      <c s="107">
        <v>20603</v>
      </c>
      <c s="141" t="s">
        <v>1151</v>
      </c>
      <c s="274">
        <f>SUM(C464:C468)</f>
        <v>0</v>
      </c>
    </row>
    <row customHeight="1" ht="17.25">
      <c s="107">
        <v>2060301</v>
      </c>
      <c s="107" t="s">
        <v>1143</v>
      </c>
      <c s="277"/>
    </row>
    <row customHeight="1" ht="17.25">
      <c s="107">
        <v>2060302</v>
      </c>
      <c s="107" t="s">
        <v>1152</v>
      </c>
      <c s="277"/>
    </row>
    <row customHeight="1" ht="17.25">
      <c s="107">
        <v>2060303</v>
      </c>
      <c s="107" t="s">
        <v>1153</v>
      </c>
      <c s="277"/>
    </row>
    <row customHeight="1" ht="17.25">
      <c s="107">
        <v>2060304</v>
      </c>
      <c s="107" t="s">
        <v>1154</v>
      </c>
      <c s="277"/>
    </row>
    <row customHeight="1" ht="17.25">
      <c s="107">
        <v>2060399</v>
      </c>
      <c s="107" t="s">
        <v>1155</v>
      </c>
      <c s="277"/>
    </row>
    <row customHeight="1" ht="17.25">
      <c s="107">
        <v>20604</v>
      </c>
      <c s="141" t="s">
        <v>1156</v>
      </c>
      <c s="274">
        <f>SUM(C470:C473)</f>
        <v>40</v>
      </c>
    </row>
    <row customHeight="1" ht="17.25">
      <c s="107">
        <v>2060401</v>
      </c>
      <c s="107" t="s">
        <v>1143</v>
      </c>
      <c s="277"/>
    </row>
    <row customHeight="1" ht="17.25">
      <c s="107">
        <v>2060404</v>
      </c>
      <c s="107" t="s">
        <v>1157</v>
      </c>
      <c s="277">
        <v>40</v>
      </c>
    </row>
    <row customHeight="1" ht="17.25">
      <c s="107">
        <v>2060405</v>
      </c>
      <c s="107" t="s">
        <v>1158</v>
      </c>
      <c s="277"/>
    </row>
    <row customHeight="1" ht="17.25">
      <c s="107">
        <v>2060499</v>
      </c>
      <c s="107" t="s">
        <v>1159</v>
      </c>
      <c s="277"/>
    </row>
    <row customHeight="1" ht="17.25">
      <c s="107">
        <v>20605</v>
      </c>
      <c s="141" t="s">
        <v>1160</v>
      </c>
      <c s="274">
        <f>SUM(C475:C478)</f>
        <v>103</v>
      </c>
    </row>
    <row customHeight="1" ht="17.25">
      <c s="107">
        <v>2060501</v>
      </c>
      <c s="107" t="s">
        <v>1143</v>
      </c>
      <c s="277"/>
    </row>
    <row customHeight="1" ht="17.25">
      <c s="107">
        <v>2060502</v>
      </c>
      <c s="107" t="s">
        <v>1161</v>
      </c>
      <c s="277"/>
    </row>
    <row customHeight="1" ht="17.25">
      <c s="107">
        <v>2060503</v>
      </c>
      <c s="107" t="s">
        <v>1162</v>
      </c>
      <c s="277"/>
    </row>
    <row customHeight="1" ht="17.25">
      <c s="107">
        <v>2060599</v>
      </c>
      <c s="107" t="s">
        <v>1163</v>
      </c>
      <c s="277">
        <v>103</v>
      </c>
    </row>
    <row customHeight="1" ht="17.25">
      <c s="107">
        <v>20606</v>
      </c>
      <c s="141" t="s">
        <v>1164</v>
      </c>
      <c s="274">
        <f>SUM(C480:C483)</f>
        <v>0</v>
      </c>
    </row>
    <row customHeight="1" ht="17.25">
      <c s="107">
        <v>2060601</v>
      </c>
      <c s="107" t="s">
        <v>1165</v>
      </c>
      <c s="277"/>
    </row>
    <row customHeight="1" ht="17.25">
      <c s="107">
        <v>2060602</v>
      </c>
      <c s="107" t="s">
        <v>1166</v>
      </c>
      <c s="277"/>
    </row>
    <row customHeight="1" ht="17.25">
      <c s="107">
        <v>2060603</v>
      </c>
      <c s="107" t="s">
        <v>1167</v>
      </c>
      <c s="277"/>
    </row>
    <row customHeight="1" ht="17.25">
      <c s="107">
        <v>2060699</v>
      </c>
      <c s="107" t="s">
        <v>1168</v>
      </c>
      <c s="277"/>
    </row>
    <row customHeight="1" ht="17.25">
      <c s="107">
        <v>20607</v>
      </c>
      <c s="141" t="s">
        <v>1169</v>
      </c>
      <c s="274">
        <f>SUM(C485:C490)</f>
        <v>63</v>
      </c>
    </row>
    <row customHeight="1" ht="17.25">
      <c s="107">
        <v>2060701</v>
      </c>
      <c s="107" t="s">
        <v>1143</v>
      </c>
      <c s="277"/>
    </row>
    <row customHeight="1" ht="17.25">
      <c s="107">
        <v>2060702</v>
      </c>
      <c s="107" t="s">
        <v>1170</v>
      </c>
      <c s="277">
        <v>61</v>
      </c>
    </row>
    <row customHeight="1" ht="17.25">
      <c s="107">
        <v>2060703</v>
      </c>
      <c s="107" t="s">
        <v>1171</v>
      </c>
      <c s="277"/>
    </row>
    <row customHeight="1" ht="17.25">
      <c s="107">
        <v>2060704</v>
      </c>
      <c s="107" t="s">
        <v>1172</v>
      </c>
      <c s="277"/>
    </row>
    <row customHeight="1" ht="17.25">
      <c s="107">
        <v>2060705</v>
      </c>
      <c s="107" t="s">
        <v>1173</v>
      </c>
      <c s="277"/>
    </row>
    <row customHeight="1" ht="17.25">
      <c s="107">
        <v>2060799</v>
      </c>
      <c s="107" t="s">
        <v>1174</v>
      </c>
      <c s="277">
        <v>2</v>
      </c>
    </row>
    <row customHeight="1" ht="17.25">
      <c s="107">
        <v>20608</v>
      </c>
      <c s="141" t="s">
        <v>1175</v>
      </c>
      <c s="274">
        <f>SUM(C492:C494)</f>
        <v>0</v>
      </c>
    </row>
    <row customHeight="1" ht="17.25">
      <c s="107">
        <v>2060801</v>
      </c>
      <c s="107" t="s">
        <v>1176</v>
      </c>
      <c s="277"/>
    </row>
    <row customHeight="1" ht="17.25">
      <c s="107">
        <v>2060802</v>
      </c>
      <c s="107" t="s">
        <v>1177</v>
      </c>
      <c s="277"/>
    </row>
    <row customHeight="1" ht="17.25">
      <c s="107">
        <v>2060899</v>
      </c>
      <c s="107" t="s">
        <v>1178</v>
      </c>
      <c s="277"/>
    </row>
    <row customHeight="1" ht="17.25">
      <c s="107">
        <v>20609</v>
      </c>
      <c s="141" t="s">
        <v>1179</v>
      </c>
      <c s="274">
        <f>SUM(C496:C498)</f>
        <v>0</v>
      </c>
    </row>
    <row customHeight="1" ht="17.25">
      <c s="107">
        <v>2060901</v>
      </c>
      <c s="107" t="s">
        <v>1180</v>
      </c>
      <c s="277"/>
    </row>
    <row customHeight="1" ht="17.25">
      <c s="107">
        <v>2060902</v>
      </c>
      <c s="107" t="s">
        <v>1181</v>
      </c>
      <c s="277"/>
    </row>
    <row customHeight="1" ht="17.25">
      <c s="107">
        <v>2060999</v>
      </c>
      <c s="107" t="s">
        <v>1182</v>
      </c>
      <c s="277"/>
    </row>
    <row customHeight="1" ht="17.25">
      <c s="107">
        <v>20699</v>
      </c>
      <c s="141" t="s">
        <v>1183</v>
      </c>
      <c s="274">
        <f>SUM(C500:C503)</f>
        <v>3688</v>
      </c>
    </row>
    <row customHeight="1" ht="17.25">
      <c s="107">
        <v>2069901</v>
      </c>
      <c s="107" t="s">
        <v>1184</v>
      </c>
      <c s="277"/>
    </row>
    <row customHeight="1" ht="17.25">
      <c s="107">
        <v>2069902</v>
      </c>
      <c s="107" t="s">
        <v>1185</v>
      </c>
      <c s="277"/>
    </row>
    <row customHeight="1" ht="17.25">
      <c s="107">
        <v>2069903</v>
      </c>
      <c s="107" t="s">
        <v>1186</v>
      </c>
      <c s="277"/>
    </row>
    <row customHeight="1" ht="17.25">
      <c s="107">
        <v>2069999</v>
      </c>
      <c s="107" t="s">
        <v>1187</v>
      </c>
      <c s="277">
        <v>3688</v>
      </c>
    </row>
    <row customHeight="1" ht="17.25">
      <c s="107">
        <v>207</v>
      </c>
      <c s="141" t="s">
        <v>1188</v>
      </c>
      <c s="274">
        <f>SUM(C505,C521,C529,C540,C549,C557)</f>
        <v>7323</v>
      </c>
    </row>
    <row customHeight="1" ht="17.25">
      <c s="107">
        <v>20701</v>
      </c>
      <c s="141" t="s">
        <v>1189</v>
      </c>
      <c s="274">
        <f>SUM(C506:C520)</f>
        <v>4229</v>
      </c>
    </row>
    <row customHeight="1" ht="17.25">
      <c s="107">
        <v>2070101</v>
      </c>
      <c s="107" t="s">
        <v>858</v>
      </c>
      <c s="277">
        <v>894</v>
      </c>
    </row>
    <row customHeight="1" ht="17.25">
      <c s="107">
        <v>2070102</v>
      </c>
      <c s="107" t="s">
        <v>859</v>
      </c>
      <c s="277">
        <v>23</v>
      </c>
    </row>
    <row customHeight="1" ht="17.25">
      <c s="107">
        <v>2070103</v>
      </c>
      <c s="107" t="s">
        <v>860</v>
      </c>
      <c s="277"/>
    </row>
    <row customHeight="1" ht="17.25">
      <c s="107">
        <v>2070104</v>
      </c>
      <c s="107" t="s">
        <v>1190</v>
      </c>
      <c s="277"/>
    </row>
    <row customHeight="1" ht="17.25">
      <c s="107">
        <v>2070105</v>
      </c>
      <c s="107" t="s">
        <v>1191</v>
      </c>
      <c s="277">
        <v>409</v>
      </c>
    </row>
    <row customHeight="1" ht="17.25">
      <c s="107">
        <v>2070106</v>
      </c>
      <c s="107" t="s">
        <v>1192</v>
      </c>
      <c s="277">
        <v>10</v>
      </c>
    </row>
    <row customHeight="1" ht="17.25">
      <c s="107">
        <v>2070107</v>
      </c>
      <c s="107" t="s">
        <v>1193</v>
      </c>
      <c s="277"/>
    </row>
    <row customHeight="1" ht="17.25">
      <c s="107">
        <v>2070108</v>
      </c>
      <c s="107" t="s">
        <v>1194</v>
      </c>
      <c s="277"/>
    </row>
    <row customHeight="1" ht="17.25">
      <c s="107">
        <v>2070109</v>
      </c>
      <c s="107" t="s">
        <v>1195</v>
      </c>
      <c s="277"/>
    </row>
    <row customHeight="1" ht="17.25">
      <c s="107">
        <v>2070110</v>
      </c>
      <c s="107" t="s">
        <v>1196</v>
      </c>
      <c s="277"/>
    </row>
    <row customHeight="1" ht="17.25">
      <c s="107">
        <v>2070111</v>
      </c>
      <c s="107" t="s">
        <v>1197</v>
      </c>
      <c s="277">
        <v>20</v>
      </c>
    </row>
    <row customHeight="1" ht="17.25">
      <c s="107">
        <v>2070112</v>
      </c>
      <c s="107" t="s">
        <v>1198</v>
      </c>
      <c s="277">
        <v>25</v>
      </c>
    </row>
    <row customHeight="1" ht="17.25">
      <c s="107">
        <v>2070113</v>
      </c>
      <c s="107" t="s">
        <v>1199</v>
      </c>
      <c s="277"/>
    </row>
    <row customHeight="1" ht="17.25">
      <c s="107">
        <v>2070114</v>
      </c>
      <c s="107" t="s">
        <v>1200</v>
      </c>
      <c s="277"/>
    </row>
    <row customHeight="1" ht="17.25">
      <c s="107">
        <v>2070199</v>
      </c>
      <c s="107" t="s">
        <v>1201</v>
      </c>
      <c s="277">
        <v>2848</v>
      </c>
    </row>
    <row customHeight="1" ht="17.25">
      <c s="107">
        <v>20702</v>
      </c>
      <c s="141" t="s">
        <v>1202</v>
      </c>
      <c s="274">
        <f>SUM(C522:C528)</f>
        <v>1118</v>
      </c>
    </row>
    <row customHeight="1" ht="17.25">
      <c s="107">
        <v>2070201</v>
      </c>
      <c s="107" t="s">
        <v>858</v>
      </c>
      <c s="277">
        <v>81</v>
      </c>
    </row>
    <row customHeight="1" ht="17.25">
      <c s="107">
        <v>2070202</v>
      </c>
      <c s="107" t="s">
        <v>859</v>
      </c>
      <c s="277"/>
    </row>
    <row customHeight="1" ht="17.25">
      <c s="107">
        <v>2070203</v>
      </c>
      <c s="107" t="s">
        <v>860</v>
      </c>
      <c s="277"/>
    </row>
    <row customHeight="1" ht="17.25">
      <c s="107">
        <v>2070204</v>
      </c>
      <c s="107" t="s">
        <v>1203</v>
      </c>
      <c s="277">
        <v>105</v>
      </c>
    </row>
    <row customHeight="1" ht="17.25">
      <c s="107">
        <v>2070205</v>
      </c>
      <c s="107" t="s">
        <v>1204</v>
      </c>
      <c s="277">
        <v>703</v>
      </c>
    </row>
    <row customHeight="1" ht="17.25">
      <c s="107">
        <v>2070206</v>
      </c>
      <c s="107" t="s">
        <v>1205</v>
      </c>
      <c s="277">
        <v>7</v>
      </c>
    </row>
    <row customHeight="1" ht="17.25">
      <c s="107">
        <v>2070299</v>
      </c>
      <c s="107" t="s">
        <v>1206</v>
      </c>
      <c s="277">
        <v>222</v>
      </c>
    </row>
    <row customHeight="1" ht="17.25">
      <c s="107">
        <v>20703</v>
      </c>
      <c s="141" t="s">
        <v>1207</v>
      </c>
      <c s="274">
        <f>SUM(C530:C539)</f>
        <v>158</v>
      </c>
    </row>
    <row customHeight="1" ht="17.25">
      <c s="107">
        <v>2070301</v>
      </c>
      <c s="107" t="s">
        <v>858</v>
      </c>
      <c s="277"/>
    </row>
    <row customHeight="1" ht="17.25">
      <c s="107">
        <v>2070302</v>
      </c>
      <c s="107" t="s">
        <v>859</v>
      </c>
      <c s="277"/>
    </row>
    <row customHeight="1" ht="17.25">
      <c s="107">
        <v>2070303</v>
      </c>
      <c s="107" t="s">
        <v>860</v>
      </c>
      <c s="277"/>
    </row>
    <row customHeight="1" ht="17.25">
      <c s="107">
        <v>2070304</v>
      </c>
      <c s="107" t="s">
        <v>1208</v>
      </c>
      <c s="277"/>
    </row>
    <row customHeight="1" ht="17.25">
      <c s="107">
        <v>2070305</v>
      </c>
      <c s="107" t="s">
        <v>1209</v>
      </c>
      <c s="277"/>
    </row>
    <row customHeight="1" ht="17.25">
      <c s="107">
        <v>2070306</v>
      </c>
      <c s="107" t="s">
        <v>1210</v>
      </c>
      <c s="277"/>
    </row>
    <row customHeight="1" ht="17.25">
      <c s="107">
        <v>2070307</v>
      </c>
      <c s="107" t="s">
        <v>1211</v>
      </c>
      <c s="277"/>
    </row>
    <row customHeight="1" ht="17.25">
      <c s="107">
        <v>2070308</v>
      </c>
      <c s="107" t="s">
        <v>1212</v>
      </c>
      <c s="277">
        <v>9</v>
      </c>
    </row>
    <row customHeight="1" ht="17.25">
      <c s="107">
        <v>2070309</v>
      </c>
      <c s="107" t="s">
        <v>1213</v>
      </c>
      <c s="277"/>
    </row>
    <row customHeight="1" ht="17.25">
      <c s="107">
        <v>2070399</v>
      </c>
      <c s="107" t="s">
        <v>1214</v>
      </c>
      <c s="277">
        <v>149</v>
      </c>
    </row>
    <row customHeight="1" ht="17.25">
      <c s="107">
        <v>20706</v>
      </c>
      <c s="125" t="s">
        <v>1215</v>
      </c>
      <c s="274">
        <f>SUM(C541:C548)</f>
        <v>14</v>
      </c>
    </row>
    <row customHeight="1" ht="17.25">
      <c s="107">
        <v>2070601</v>
      </c>
      <c s="110" t="s">
        <v>858</v>
      </c>
      <c s="277"/>
    </row>
    <row customHeight="1" ht="17.25">
      <c s="107">
        <v>2070602</v>
      </c>
      <c s="110" t="s">
        <v>859</v>
      </c>
      <c s="277"/>
    </row>
    <row customHeight="1" ht="17.25">
      <c s="107">
        <v>2070603</v>
      </c>
      <c s="110" t="s">
        <v>860</v>
      </c>
      <c s="277"/>
    </row>
    <row customHeight="1" ht="17.25">
      <c s="107">
        <v>2070604</v>
      </c>
      <c s="110" t="s">
        <v>1216</v>
      </c>
      <c s="277"/>
    </row>
    <row customHeight="1" ht="17.25">
      <c s="107">
        <v>2070605</v>
      </c>
      <c s="110" t="s">
        <v>1217</v>
      </c>
      <c s="277">
        <v>2</v>
      </c>
    </row>
    <row customHeight="1" ht="17.25">
      <c s="107">
        <v>2070606</v>
      </c>
      <c s="110" t="s">
        <v>1218</v>
      </c>
      <c s="277"/>
    </row>
    <row customHeight="1" ht="17.25">
      <c s="107">
        <v>2070607</v>
      </c>
      <c s="110" t="s">
        <v>1219</v>
      </c>
      <c s="277">
        <v>12</v>
      </c>
    </row>
    <row customHeight="1" ht="17.25">
      <c s="107">
        <v>2070699</v>
      </c>
      <c s="110" t="s">
        <v>1220</v>
      </c>
      <c s="277"/>
    </row>
    <row customHeight="1" ht="17.25">
      <c s="107">
        <v>20708</v>
      </c>
      <c s="125" t="s">
        <v>1221</v>
      </c>
      <c s="274">
        <f>SUM(C550:C556)</f>
        <v>1142</v>
      </c>
    </row>
    <row customHeight="1" ht="17.25">
      <c s="107">
        <v>2070801</v>
      </c>
      <c s="110" t="s">
        <v>858</v>
      </c>
      <c s="277">
        <v>993</v>
      </c>
    </row>
    <row customHeight="1" ht="17.25">
      <c s="107">
        <v>2070802</v>
      </c>
      <c s="110" t="s">
        <v>859</v>
      </c>
      <c s="277"/>
    </row>
    <row customHeight="1" ht="17.25">
      <c s="107">
        <v>2070803</v>
      </c>
      <c s="110" t="s">
        <v>860</v>
      </c>
      <c s="277"/>
    </row>
    <row customHeight="1" ht="17.25">
      <c s="107">
        <v>2070806</v>
      </c>
      <c s="110" t="s">
        <v>1222</v>
      </c>
      <c s="277"/>
    </row>
    <row customHeight="1" ht="17.25">
      <c s="107">
        <v>2070807</v>
      </c>
      <c s="110" t="s">
        <v>1223</v>
      </c>
      <c s="277"/>
    </row>
    <row customHeight="1" ht="17.25">
      <c s="107">
        <v>2070808</v>
      </c>
      <c s="110" t="s">
        <v>1224</v>
      </c>
      <c s="277"/>
    </row>
    <row customHeight="1" ht="17.25">
      <c s="107">
        <v>2070899</v>
      </c>
      <c s="110" t="s">
        <v>1225</v>
      </c>
      <c s="277">
        <v>149</v>
      </c>
    </row>
    <row customHeight="1" ht="17.25">
      <c s="107">
        <v>20799</v>
      </c>
      <c s="141" t="s">
        <v>1226</v>
      </c>
      <c s="274">
        <f>SUM(C558:C560)</f>
        <v>662</v>
      </c>
    </row>
    <row customHeight="1" ht="17.25">
      <c s="107">
        <v>2079902</v>
      </c>
      <c s="107" t="s">
        <v>1227</v>
      </c>
      <c s="277"/>
    </row>
    <row customHeight="1" ht="17.25">
      <c s="107">
        <v>2079903</v>
      </c>
      <c s="107" t="s">
        <v>1228</v>
      </c>
      <c s="277"/>
    </row>
    <row customHeight="1" ht="17.25">
      <c s="107">
        <v>2079999</v>
      </c>
      <c s="107" t="s">
        <v>1229</v>
      </c>
      <c s="277">
        <v>662</v>
      </c>
    </row>
    <row customHeight="1" ht="17.25">
      <c s="107">
        <v>208</v>
      </c>
      <c s="141" t="s">
        <v>1230</v>
      </c>
      <c s="274">
        <f>SUM(C562,C581,C589,C591,C600,C604,C614,C623,C630,C638,C647,C653,C656,C659,C662,C665,C668,C672,C676,C685,C688)</f>
        <v>58151</v>
      </c>
    </row>
    <row customHeight="1" ht="17.25">
      <c s="107">
        <v>20801</v>
      </c>
      <c s="141" t="s">
        <v>1231</v>
      </c>
      <c s="274">
        <f>SUM(C563:C580)</f>
        <v>2028</v>
      </c>
    </row>
    <row customHeight="1" ht="17.25">
      <c s="107">
        <v>2080101</v>
      </c>
      <c s="107" t="s">
        <v>858</v>
      </c>
      <c s="277">
        <v>1482</v>
      </c>
    </row>
    <row customHeight="1" ht="17.25">
      <c s="107">
        <v>2080102</v>
      </c>
      <c s="107" t="s">
        <v>859</v>
      </c>
      <c s="277"/>
    </row>
    <row customHeight="1" ht="17.25">
      <c s="107">
        <v>2080103</v>
      </c>
      <c s="107" t="s">
        <v>860</v>
      </c>
      <c s="277"/>
    </row>
    <row customHeight="1" ht="17.25">
      <c s="107">
        <v>2080104</v>
      </c>
      <c s="107" t="s">
        <v>1232</v>
      </c>
      <c s="277"/>
    </row>
    <row customHeight="1" ht="17.25">
      <c s="107">
        <v>2080105</v>
      </c>
      <c s="107" t="s">
        <v>1233</v>
      </c>
      <c s="277"/>
    </row>
    <row customHeight="1" ht="17.25">
      <c s="107">
        <v>2080106</v>
      </c>
      <c s="107" t="s">
        <v>1234</v>
      </c>
      <c s="277">
        <v>4</v>
      </c>
    </row>
    <row customHeight="1" ht="17.25">
      <c s="107">
        <v>2080107</v>
      </c>
      <c s="107" t="s">
        <v>1235</v>
      </c>
      <c s="277"/>
    </row>
    <row customHeight="1" ht="17.25">
      <c s="107">
        <v>2080108</v>
      </c>
      <c s="107" t="s">
        <v>898</v>
      </c>
      <c s="277"/>
    </row>
    <row customHeight="1" ht="17.25">
      <c s="107">
        <v>2080109</v>
      </c>
      <c s="107" t="s">
        <v>1236</v>
      </c>
      <c s="277">
        <v>329</v>
      </c>
    </row>
    <row customHeight="1" ht="17.25">
      <c s="107">
        <v>2080110</v>
      </c>
      <c s="107" t="s">
        <v>1237</v>
      </c>
      <c s="277"/>
    </row>
    <row customHeight="1" ht="17.25">
      <c s="107">
        <v>2080111</v>
      </c>
      <c s="107" t="s">
        <v>1238</v>
      </c>
      <c s="277"/>
    </row>
    <row customHeight="1" ht="17.25">
      <c s="107">
        <v>2080112</v>
      </c>
      <c s="107" t="s">
        <v>1239</v>
      </c>
      <c s="277"/>
    </row>
    <row customHeight="1" ht="17.25">
      <c s="107">
        <v>2080113</v>
      </c>
      <c s="107" t="s">
        <v>1240</v>
      </c>
      <c s="277"/>
    </row>
    <row customHeight="1" ht="17.25">
      <c s="107">
        <v>2080114</v>
      </c>
      <c s="107" t="s">
        <v>1241</v>
      </c>
      <c s="277"/>
    </row>
    <row customHeight="1" ht="17.25">
      <c s="107">
        <v>2080115</v>
      </c>
      <c s="107" t="s">
        <v>1242</v>
      </c>
      <c s="277"/>
    </row>
    <row customHeight="1" ht="17.25">
      <c s="107">
        <v>2080116</v>
      </c>
      <c s="107" t="s">
        <v>1243</v>
      </c>
      <c s="277"/>
    </row>
    <row customHeight="1" ht="17.25">
      <c s="107">
        <v>2080150</v>
      </c>
      <c s="107" t="s">
        <v>867</v>
      </c>
      <c s="277"/>
    </row>
    <row customHeight="1" ht="17.25">
      <c s="107">
        <v>2080199</v>
      </c>
      <c s="107" t="s">
        <v>1244</v>
      </c>
      <c s="277">
        <v>213</v>
      </c>
    </row>
    <row customHeight="1" ht="17.25">
      <c s="107">
        <v>20802</v>
      </c>
      <c s="141" t="s">
        <v>1245</v>
      </c>
      <c s="274">
        <f>SUM(C582:C588)</f>
        <v>853</v>
      </c>
    </row>
    <row customHeight="1" ht="17.25">
      <c s="107">
        <v>2080201</v>
      </c>
      <c s="107" t="s">
        <v>858</v>
      </c>
      <c s="277">
        <v>558</v>
      </c>
    </row>
    <row customHeight="1" ht="17.25">
      <c s="107">
        <v>2080202</v>
      </c>
      <c s="107" t="s">
        <v>859</v>
      </c>
      <c s="277"/>
    </row>
    <row customHeight="1" ht="17.25">
      <c s="107">
        <v>2080203</v>
      </c>
      <c s="107" t="s">
        <v>860</v>
      </c>
      <c s="277"/>
    </row>
    <row customHeight="1" ht="17.25">
      <c s="107">
        <v>2080206</v>
      </c>
      <c s="107" t="s">
        <v>1246</v>
      </c>
      <c s="277"/>
    </row>
    <row customHeight="1" ht="17.25">
      <c s="107">
        <v>2080207</v>
      </c>
      <c s="107" t="s">
        <v>1247</v>
      </c>
      <c s="277"/>
    </row>
    <row customHeight="1" ht="17.25">
      <c s="107">
        <v>2080208</v>
      </c>
      <c s="107" t="s">
        <v>1248</v>
      </c>
      <c s="277">
        <v>30</v>
      </c>
    </row>
    <row customHeight="1" ht="17.25">
      <c s="107">
        <v>2080299</v>
      </c>
      <c s="107" t="s">
        <v>1249</v>
      </c>
      <c s="277">
        <v>265</v>
      </c>
    </row>
    <row customHeight="1" ht="17.25">
      <c s="107">
        <v>20804</v>
      </c>
      <c s="141" t="s">
        <v>1250</v>
      </c>
      <c s="274">
        <f>C590</f>
        <v>0</v>
      </c>
    </row>
    <row customHeight="1" ht="17.25">
      <c s="107">
        <v>2080402</v>
      </c>
      <c s="107" t="s">
        <v>1251</v>
      </c>
      <c s="277"/>
    </row>
    <row customHeight="1" ht="17.25">
      <c s="107">
        <v>20805</v>
      </c>
      <c s="141" t="s">
        <v>1252</v>
      </c>
      <c s="274">
        <f>SUM(C592:C599)</f>
        <v>24850</v>
      </c>
    </row>
    <row customHeight="1" ht="17.25">
      <c s="107">
        <v>2080501</v>
      </c>
      <c s="107" t="s">
        <v>1253</v>
      </c>
      <c s="277">
        <v>1</v>
      </c>
    </row>
    <row customHeight="1" ht="17.25">
      <c s="107">
        <v>2080502</v>
      </c>
      <c s="107" t="s">
        <v>1254</v>
      </c>
      <c s="277"/>
    </row>
    <row customHeight="1" ht="17.25">
      <c s="107">
        <v>2080503</v>
      </c>
      <c s="107" t="s">
        <v>1255</v>
      </c>
      <c s="277"/>
    </row>
    <row customHeight="1" ht="17.25">
      <c s="107">
        <v>2080505</v>
      </c>
      <c s="107" t="s">
        <v>1256</v>
      </c>
      <c s="277">
        <v>5231</v>
      </c>
    </row>
    <row customHeight="1" ht="17.25">
      <c s="107">
        <v>2080506</v>
      </c>
      <c s="107" t="s">
        <v>1257</v>
      </c>
      <c s="277">
        <v>2171</v>
      </c>
    </row>
    <row customHeight="1" ht="17.25">
      <c s="107">
        <v>2080507</v>
      </c>
      <c s="107" t="s">
        <v>1258</v>
      </c>
      <c s="277">
        <v>17447</v>
      </c>
    </row>
    <row customHeight="1" ht="17.25">
      <c s="107">
        <v>2080508</v>
      </c>
      <c s="107" t="s">
        <v>1259</v>
      </c>
      <c s="277"/>
    </row>
    <row customHeight="1" ht="17.25">
      <c s="107">
        <v>2080599</v>
      </c>
      <c s="107" t="s">
        <v>1260</v>
      </c>
      <c s="277"/>
    </row>
    <row customHeight="1" ht="17.25">
      <c s="107">
        <v>20806</v>
      </c>
      <c s="141" t="s">
        <v>1261</v>
      </c>
      <c s="274">
        <f>SUM(C601:C603)</f>
        <v>0</v>
      </c>
    </row>
    <row customHeight="1" ht="17.25">
      <c s="107">
        <v>2080601</v>
      </c>
      <c s="107" t="s">
        <v>1262</v>
      </c>
      <c s="277"/>
    </row>
    <row customHeight="1" ht="17.25">
      <c s="107">
        <v>2080602</v>
      </c>
      <c s="107" t="s">
        <v>1263</v>
      </c>
      <c s="277"/>
    </row>
    <row customHeight="1" ht="17.25">
      <c s="107">
        <v>2080699</v>
      </c>
      <c s="107" t="s">
        <v>1264</v>
      </c>
      <c s="277"/>
    </row>
    <row customHeight="1" ht="17.25">
      <c s="107">
        <v>20807</v>
      </c>
      <c s="141" t="s">
        <v>1265</v>
      </c>
      <c s="274">
        <f>SUM(C605:C613)</f>
        <v>1815</v>
      </c>
    </row>
    <row customHeight="1" ht="17.25">
      <c s="107">
        <v>2080701</v>
      </c>
      <c s="107" t="s">
        <v>1266</v>
      </c>
      <c s="277"/>
    </row>
    <row customHeight="1" ht="17.25">
      <c s="107">
        <v>2080702</v>
      </c>
      <c s="107" t="s">
        <v>1267</v>
      </c>
      <c s="277"/>
    </row>
    <row customHeight="1" ht="17.25">
      <c s="107">
        <v>2080704</v>
      </c>
      <c s="107" t="s">
        <v>1268</v>
      </c>
      <c s="277"/>
    </row>
    <row customHeight="1" ht="17.25">
      <c s="107">
        <v>2080705</v>
      </c>
      <c s="107" t="s">
        <v>1269</v>
      </c>
      <c s="277"/>
    </row>
    <row customHeight="1" ht="17.25">
      <c s="107">
        <v>2080709</v>
      </c>
      <c s="107" t="s">
        <v>1270</v>
      </c>
      <c s="277"/>
    </row>
    <row customHeight="1" ht="17.25">
      <c s="107">
        <v>2080711</v>
      </c>
      <c s="107" t="s">
        <v>1271</v>
      </c>
      <c s="277"/>
    </row>
    <row customHeight="1" ht="17.25">
      <c s="107">
        <v>2080712</v>
      </c>
      <c s="107" t="s">
        <v>1272</v>
      </c>
      <c s="277"/>
    </row>
    <row customHeight="1" ht="17.25">
      <c s="107">
        <v>2080713</v>
      </c>
      <c s="107" t="s">
        <v>1273</v>
      </c>
      <c s="277"/>
    </row>
    <row customHeight="1" ht="17.25">
      <c s="107">
        <v>2080799</v>
      </c>
      <c s="107" t="s">
        <v>1274</v>
      </c>
      <c s="277">
        <v>1815</v>
      </c>
    </row>
    <row customHeight="1" ht="17.25">
      <c s="107">
        <v>20808</v>
      </c>
      <c s="141" t="s">
        <v>1275</v>
      </c>
      <c s="274">
        <f>SUM(C615:C622)</f>
        <v>5346</v>
      </c>
    </row>
    <row customHeight="1" ht="17.25">
      <c s="107">
        <v>2080801</v>
      </c>
      <c s="107" t="s">
        <v>1276</v>
      </c>
      <c s="277">
        <v>2101</v>
      </c>
    </row>
    <row customHeight="1" ht="17.25">
      <c s="107">
        <v>2080802</v>
      </c>
      <c s="107" t="s">
        <v>1277</v>
      </c>
      <c s="277"/>
    </row>
    <row customHeight="1" ht="17.25">
      <c s="107">
        <v>2080803</v>
      </c>
      <c s="107" t="s">
        <v>1278</v>
      </c>
      <c s="277"/>
    </row>
    <row customHeight="1" ht="17.25">
      <c s="107">
        <v>2080805</v>
      </c>
      <c s="107" t="s">
        <v>1279</v>
      </c>
      <c s="277">
        <v>276</v>
      </c>
    </row>
    <row customHeight="1" ht="17.25">
      <c s="107">
        <v>2080806</v>
      </c>
      <c s="107" t="s">
        <v>1280</v>
      </c>
      <c s="277"/>
    </row>
    <row customHeight="1" ht="17.25">
      <c s="107">
        <v>2080807</v>
      </c>
      <c s="107" t="s">
        <v>1281</v>
      </c>
      <c s="277"/>
    </row>
    <row customHeight="1" ht="17.25">
      <c s="107">
        <v>2080808</v>
      </c>
      <c s="107" t="s">
        <v>1282</v>
      </c>
      <c s="277"/>
    </row>
    <row customHeight="1" ht="17.25">
      <c s="107">
        <v>2080899</v>
      </c>
      <c s="107" t="s">
        <v>1283</v>
      </c>
      <c s="277">
        <v>2969</v>
      </c>
    </row>
    <row customHeight="1" ht="17.25">
      <c s="107">
        <v>20809</v>
      </c>
      <c s="141" t="s">
        <v>1284</v>
      </c>
      <c s="274">
        <f>SUM(C624:C629)</f>
        <v>326</v>
      </c>
    </row>
    <row customHeight="1" ht="17.25">
      <c s="107">
        <v>2080901</v>
      </c>
      <c s="107" t="s">
        <v>1285</v>
      </c>
      <c s="277">
        <v>85</v>
      </c>
    </row>
    <row customHeight="1" ht="17.25">
      <c s="107">
        <v>2080902</v>
      </c>
      <c s="107" t="s">
        <v>1286</v>
      </c>
      <c s="277">
        <v>48</v>
      </c>
    </row>
    <row customHeight="1" ht="17.25">
      <c s="107">
        <v>2080903</v>
      </c>
      <c s="107" t="s">
        <v>1287</v>
      </c>
      <c s="277"/>
    </row>
    <row customHeight="1" ht="17.25">
      <c s="107">
        <v>2080904</v>
      </c>
      <c s="107" t="s">
        <v>1288</v>
      </c>
      <c s="277">
        <v>15</v>
      </c>
    </row>
    <row customHeight="1" ht="17.25">
      <c s="107">
        <v>2080905</v>
      </c>
      <c s="107" t="s">
        <v>1289</v>
      </c>
      <c s="277">
        <v>61</v>
      </c>
    </row>
    <row customHeight="1" ht="17.25">
      <c s="107">
        <v>2080999</v>
      </c>
      <c s="107" t="s">
        <v>1290</v>
      </c>
      <c s="277">
        <v>117</v>
      </c>
    </row>
    <row customHeight="1" ht="17.25">
      <c s="107">
        <v>20810</v>
      </c>
      <c s="141" t="s">
        <v>1291</v>
      </c>
      <c s="274">
        <f>SUM(C631:C637)</f>
        <v>933</v>
      </c>
    </row>
    <row customHeight="1" ht="17.25">
      <c s="107">
        <v>2081001</v>
      </c>
      <c s="107" t="s">
        <v>1292</v>
      </c>
      <c s="277">
        <v>101</v>
      </c>
    </row>
    <row customHeight="1" ht="17.25">
      <c s="107">
        <v>2081002</v>
      </c>
      <c s="107" t="s">
        <v>1293</v>
      </c>
      <c s="277">
        <v>497</v>
      </c>
    </row>
    <row customHeight="1" ht="17.25">
      <c s="107">
        <v>2081003</v>
      </c>
      <c s="107" t="s">
        <v>1294</v>
      </c>
      <c s="277"/>
    </row>
    <row customHeight="1" ht="17.25">
      <c s="107">
        <v>2081004</v>
      </c>
      <c s="107" t="s">
        <v>1295</v>
      </c>
      <c s="277"/>
    </row>
    <row customHeight="1" ht="17.25">
      <c s="107">
        <v>2081005</v>
      </c>
      <c s="107" t="s">
        <v>1296</v>
      </c>
      <c s="277">
        <v>13</v>
      </c>
    </row>
    <row customHeight="1" ht="17.25">
      <c s="107">
        <v>2081006</v>
      </c>
      <c s="107" t="s">
        <v>1297</v>
      </c>
      <c s="277">
        <v>322</v>
      </c>
    </row>
    <row customHeight="1" ht="17.25">
      <c s="107">
        <v>2081099</v>
      </c>
      <c s="107" t="s">
        <v>1298</v>
      </c>
      <c s="277"/>
    </row>
    <row customHeight="1" ht="17.25">
      <c s="107">
        <v>20811</v>
      </c>
      <c s="141" t="s">
        <v>1299</v>
      </c>
      <c s="274">
        <f>SUM(C639:C646)</f>
        <v>1166</v>
      </c>
    </row>
    <row customHeight="1" ht="17.25">
      <c s="107">
        <v>2081101</v>
      </c>
      <c s="107" t="s">
        <v>858</v>
      </c>
      <c s="277">
        <v>274</v>
      </c>
    </row>
    <row customHeight="1" ht="17.25">
      <c s="107">
        <v>2081102</v>
      </c>
      <c s="107" t="s">
        <v>859</v>
      </c>
      <c s="277"/>
    </row>
    <row customHeight="1" ht="17.25">
      <c s="107">
        <v>2081103</v>
      </c>
      <c s="107" t="s">
        <v>860</v>
      </c>
      <c s="277"/>
    </row>
    <row customHeight="1" ht="17.25">
      <c s="107">
        <v>2081104</v>
      </c>
      <c s="107" t="s">
        <v>1300</v>
      </c>
      <c s="277">
        <v>25</v>
      </c>
    </row>
    <row customHeight="1" ht="17.25">
      <c s="107">
        <v>2081105</v>
      </c>
      <c s="107" t="s">
        <v>1301</v>
      </c>
      <c s="277">
        <v>63</v>
      </c>
    </row>
    <row customHeight="1" ht="17.25">
      <c s="107">
        <v>2081106</v>
      </c>
      <c s="107" t="s">
        <v>1302</v>
      </c>
      <c s="277"/>
    </row>
    <row customHeight="1" ht="17.25">
      <c s="107">
        <v>2081107</v>
      </c>
      <c s="107" t="s">
        <v>1303</v>
      </c>
      <c s="277">
        <v>739</v>
      </c>
    </row>
    <row customHeight="1" ht="17.25">
      <c s="107">
        <v>2081199</v>
      </c>
      <c s="107" t="s">
        <v>1304</v>
      </c>
      <c s="277">
        <v>65</v>
      </c>
    </row>
    <row customHeight="1" ht="17.25">
      <c s="107">
        <v>20816</v>
      </c>
      <c s="141" t="s">
        <v>1305</v>
      </c>
      <c s="274">
        <f>SUM(C648:C652)</f>
        <v>0</v>
      </c>
    </row>
    <row customHeight="1" ht="17.25">
      <c s="107">
        <v>2081601</v>
      </c>
      <c s="107" t="s">
        <v>858</v>
      </c>
      <c s="277"/>
    </row>
    <row customHeight="1" ht="17.25">
      <c s="107">
        <v>2081602</v>
      </c>
      <c s="107" t="s">
        <v>859</v>
      </c>
      <c s="277"/>
    </row>
    <row customHeight="1" ht="17.25">
      <c s="107">
        <v>2081603</v>
      </c>
      <c s="107" t="s">
        <v>860</v>
      </c>
      <c s="277"/>
    </row>
    <row customHeight="1" ht="17.25">
      <c s="107">
        <v>2081650</v>
      </c>
      <c s="107" t="s">
        <v>867</v>
      </c>
      <c s="277"/>
    </row>
    <row customHeight="1" ht="17.25">
      <c s="107">
        <v>2081699</v>
      </c>
      <c s="107" t="s">
        <v>1306</v>
      </c>
      <c s="277"/>
    </row>
    <row customHeight="1" ht="17.25">
      <c s="107">
        <v>20819</v>
      </c>
      <c s="141" t="s">
        <v>1307</v>
      </c>
      <c s="274">
        <f>SUM(C654:C655)</f>
        <v>3548</v>
      </c>
    </row>
    <row customHeight="1" ht="17.25">
      <c s="107">
        <v>2081901</v>
      </c>
      <c s="107" t="s">
        <v>1308</v>
      </c>
      <c s="277">
        <v>556</v>
      </c>
    </row>
    <row customHeight="1" ht="17.25">
      <c s="107">
        <v>2081902</v>
      </c>
      <c s="107" t="s">
        <v>1309</v>
      </c>
      <c s="277">
        <v>2992</v>
      </c>
    </row>
    <row customHeight="1" ht="17.25">
      <c s="107">
        <v>20820</v>
      </c>
      <c s="141" t="s">
        <v>1310</v>
      </c>
      <c s="274">
        <f>SUM(C657:C658)</f>
        <v>300</v>
      </c>
    </row>
    <row customHeight="1" ht="17.25">
      <c s="107">
        <v>2082001</v>
      </c>
      <c s="107" t="s">
        <v>1311</v>
      </c>
      <c s="277">
        <v>300</v>
      </c>
    </row>
    <row customHeight="1" ht="17.25">
      <c s="107">
        <v>2082002</v>
      </c>
      <c s="107" t="s">
        <v>1312</v>
      </c>
      <c s="277"/>
    </row>
    <row customHeight="1" ht="17.25">
      <c s="107">
        <v>20821</v>
      </c>
      <c s="141" t="s">
        <v>1313</v>
      </c>
      <c s="274">
        <f>SUM(C660:C661)</f>
        <v>1856</v>
      </c>
    </row>
    <row customHeight="1" ht="17.25">
      <c s="107">
        <v>2082101</v>
      </c>
      <c s="107" t="s">
        <v>1314</v>
      </c>
      <c s="277"/>
    </row>
    <row customHeight="1" ht="17.25">
      <c s="107">
        <v>2082102</v>
      </c>
      <c s="107" t="s">
        <v>1315</v>
      </c>
      <c s="277">
        <v>1856</v>
      </c>
    </row>
    <row customHeight="1" ht="17.25">
      <c s="107">
        <v>20824</v>
      </c>
      <c s="141" t="s">
        <v>1316</v>
      </c>
      <c s="274">
        <f>SUM(C663:C664)</f>
        <v>0</v>
      </c>
    </row>
    <row customHeight="1" ht="17.25">
      <c s="107">
        <v>2082401</v>
      </c>
      <c s="107" t="s">
        <v>1317</v>
      </c>
      <c s="277"/>
    </row>
    <row customHeight="1" ht="17.25">
      <c s="107">
        <v>2082402</v>
      </c>
      <c s="107" t="s">
        <v>1318</v>
      </c>
      <c s="277"/>
    </row>
    <row customHeight="1" ht="17.25">
      <c s="107">
        <v>20825</v>
      </c>
      <c s="141" t="s">
        <v>1319</v>
      </c>
      <c s="274">
        <f>SUM(C666:C667)</f>
        <v>477</v>
      </c>
    </row>
    <row customHeight="1" ht="17.25">
      <c s="107">
        <v>2082501</v>
      </c>
      <c s="107" t="s">
        <v>1320</v>
      </c>
      <c s="277"/>
    </row>
    <row customHeight="1" ht="17.25">
      <c s="107">
        <v>2082502</v>
      </c>
      <c s="107" t="s">
        <v>1321</v>
      </c>
      <c s="277">
        <v>477</v>
      </c>
    </row>
    <row customHeight="1" ht="17.25">
      <c s="107">
        <v>20826</v>
      </c>
      <c s="141" t="s">
        <v>1322</v>
      </c>
      <c s="274">
        <f>SUM(C669:C671)</f>
        <v>13728</v>
      </c>
    </row>
    <row customHeight="1" ht="17.25">
      <c s="107">
        <v>2082601</v>
      </c>
      <c s="107" t="s">
        <v>1323</v>
      </c>
      <c s="277"/>
    </row>
    <row customHeight="1" ht="17.25">
      <c s="107">
        <v>2082602</v>
      </c>
      <c s="107" t="s">
        <v>1324</v>
      </c>
      <c s="277">
        <v>13728</v>
      </c>
    </row>
    <row customHeight="1" ht="17.25">
      <c s="107">
        <v>2082699</v>
      </c>
      <c s="107" t="s">
        <v>1325</v>
      </c>
      <c s="277"/>
    </row>
    <row customHeight="1" ht="17.25">
      <c s="107">
        <v>20827</v>
      </c>
      <c s="141" t="s">
        <v>1326</v>
      </c>
      <c s="274">
        <f>SUM(C673:C675)</f>
        <v>0</v>
      </c>
    </row>
    <row customHeight="1" ht="17.25">
      <c s="107">
        <v>2082701</v>
      </c>
      <c s="107" t="s">
        <v>1327</v>
      </c>
      <c s="277"/>
    </row>
    <row customHeight="1" ht="17.25">
      <c s="107">
        <v>2082702</v>
      </c>
      <c s="107" t="s">
        <v>1328</v>
      </c>
      <c s="277"/>
    </row>
    <row customHeight="1" ht="17.25">
      <c s="107">
        <v>2082799</v>
      </c>
      <c s="107" t="s">
        <v>1329</v>
      </c>
      <c s="277"/>
    </row>
    <row customHeight="1" ht="17.25">
      <c s="107">
        <v>20828</v>
      </c>
      <c s="141" t="s">
        <v>1330</v>
      </c>
      <c s="274">
        <f>SUM(C677:C684)</f>
        <v>271</v>
      </c>
    </row>
    <row customHeight="1" ht="17.25">
      <c s="107">
        <v>2082801</v>
      </c>
      <c s="107" t="s">
        <v>858</v>
      </c>
      <c s="277">
        <v>203</v>
      </c>
    </row>
    <row customHeight="1" ht="17.25">
      <c s="107">
        <v>2082802</v>
      </c>
      <c s="107" t="s">
        <v>859</v>
      </c>
      <c s="277"/>
    </row>
    <row customHeight="1" ht="17.25">
      <c s="107">
        <v>2082803</v>
      </c>
      <c s="107" t="s">
        <v>860</v>
      </c>
      <c s="277"/>
    </row>
    <row customHeight="1" ht="17.25">
      <c s="107">
        <v>2082804</v>
      </c>
      <c s="107" t="s">
        <v>1331</v>
      </c>
      <c s="277"/>
    </row>
    <row customHeight="1" ht="17.25">
      <c s="107">
        <v>2082805</v>
      </c>
      <c s="107" t="s">
        <v>1332</v>
      </c>
      <c s="277"/>
    </row>
    <row customHeight="1" ht="17.25">
      <c s="168">
        <v>2082806</v>
      </c>
      <c s="168" t="s">
        <v>898</v>
      </c>
      <c s="277"/>
    </row>
    <row customHeight="1" ht="17.25">
      <c s="107">
        <v>2082850</v>
      </c>
      <c s="107" t="s">
        <v>867</v>
      </c>
      <c s="277"/>
    </row>
    <row customHeight="1" ht="17.25">
      <c s="107">
        <v>2082899</v>
      </c>
      <c s="107" t="s">
        <v>1333</v>
      </c>
      <c s="277">
        <v>68</v>
      </c>
    </row>
    <row customHeight="1" ht="17.25">
      <c s="107">
        <v>20830</v>
      </c>
      <c s="141" t="s">
        <v>1334</v>
      </c>
      <c s="274">
        <f>SUM(C686:C687)</f>
        <v>0</v>
      </c>
    </row>
    <row customHeight="1" ht="17.25">
      <c s="107">
        <v>2083001</v>
      </c>
      <c s="107" t="s">
        <v>1335</v>
      </c>
      <c s="277"/>
    </row>
    <row customHeight="1" ht="17.25">
      <c s="107">
        <v>2083099</v>
      </c>
      <c s="107" t="s">
        <v>1336</v>
      </c>
      <c s="277"/>
    </row>
    <row customHeight="1" ht="17.25">
      <c s="107">
        <v>20899</v>
      </c>
      <c s="141" t="s">
        <v>1337</v>
      </c>
      <c s="274">
        <f>C689</f>
        <v>654</v>
      </c>
    </row>
    <row customHeight="1" ht="17.25">
      <c s="107">
        <v>2089999</v>
      </c>
      <c s="107" t="s">
        <v>1338</v>
      </c>
      <c s="277">
        <v>654</v>
      </c>
    </row>
    <row customHeight="1" ht="17.25">
      <c s="107">
        <v>210</v>
      </c>
      <c s="141" t="s">
        <v>1339</v>
      </c>
      <c s="274">
        <f>SUM(C691,C696,C711,C715,C727,C731,C736,C740,C744,C747,C756,C758,C764,C769)</f>
        <v>21914</v>
      </c>
    </row>
    <row customHeight="1" ht="17.25">
      <c s="107">
        <v>21001</v>
      </c>
      <c s="141" t="s">
        <v>1340</v>
      </c>
      <c s="274">
        <f>SUM(C692:C695)</f>
        <v>559</v>
      </c>
    </row>
    <row customHeight="1" ht="17.25">
      <c s="107">
        <v>2100101</v>
      </c>
      <c s="107" t="s">
        <v>858</v>
      </c>
      <c s="277">
        <v>417</v>
      </c>
    </row>
    <row customHeight="1" ht="17.25">
      <c s="107">
        <v>2100102</v>
      </c>
      <c s="107" t="s">
        <v>859</v>
      </c>
      <c s="277"/>
    </row>
    <row customHeight="1" ht="17.25">
      <c s="107">
        <v>2100103</v>
      </c>
      <c s="107" t="s">
        <v>860</v>
      </c>
      <c s="277"/>
    </row>
    <row customHeight="1" ht="17.25">
      <c s="107">
        <v>2100199</v>
      </c>
      <c s="107" t="s">
        <v>1341</v>
      </c>
      <c s="277">
        <v>142</v>
      </c>
    </row>
    <row customHeight="1" ht="17.25">
      <c s="107">
        <v>21002</v>
      </c>
      <c s="141" t="s">
        <v>1342</v>
      </c>
      <c s="274">
        <f>SUM(C697:C710)</f>
        <v>574</v>
      </c>
    </row>
    <row customHeight="1" ht="17.25">
      <c s="107">
        <v>2100201</v>
      </c>
      <c s="107" t="s">
        <v>1343</v>
      </c>
      <c s="277"/>
    </row>
    <row customHeight="1" ht="17.25">
      <c s="107">
        <v>2100202</v>
      </c>
      <c s="107" t="s">
        <v>1344</v>
      </c>
      <c s="277"/>
    </row>
    <row customHeight="1" ht="17.25">
      <c s="107">
        <v>2100203</v>
      </c>
      <c s="107" t="s">
        <v>1345</v>
      </c>
      <c s="277"/>
    </row>
    <row customHeight="1" ht="17.25">
      <c s="107">
        <v>2100204</v>
      </c>
      <c s="107" t="s">
        <v>1346</v>
      </c>
      <c s="277"/>
    </row>
    <row customHeight="1" ht="17.25">
      <c s="107">
        <v>2100205</v>
      </c>
      <c s="107" t="s">
        <v>1347</v>
      </c>
      <c s="277"/>
    </row>
    <row customHeight="1" ht="17.25">
      <c s="107">
        <v>2100206</v>
      </c>
      <c s="107" t="s">
        <v>1348</v>
      </c>
      <c s="277"/>
    </row>
    <row customHeight="1" ht="17.25">
      <c s="107">
        <v>2100207</v>
      </c>
      <c s="107" t="s">
        <v>1349</v>
      </c>
      <c s="277"/>
    </row>
    <row customHeight="1" ht="17.25">
      <c s="107">
        <v>2100208</v>
      </c>
      <c s="107" t="s">
        <v>1350</v>
      </c>
      <c s="277"/>
    </row>
    <row customHeight="1" ht="17.25">
      <c s="107">
        <v>2100209</v>
      </c>
      <c s="107" t="s">
        <v>1351</v>
      </c>
      <c s="277"/>
    </row>
    <row customHeight="1" ht="17.25">
      <c s="107">
        <v>2100210</v>
      </c>
      <c s="107" t="s">
        <v>1352</v>
      </c>
      <c s="277"/>
    </row>
    <row customHeight="1" ht="17.25">
      <c s="107">
        <v>2100211</v>
      </c>
      <c s="107" t="s">
        <v>1353</v>
      </c>
      <c s="277"/>
    </row>
    <row customHeight="1" ht="17.25">
      <c s="107">
        <v>2100212</v>
      </c>
      <c s="107" t="s">
        <v>1354</v>
      </c>
      <c s="277"/>
    </row>
    <row customHeight="1" ht="17.25">
      <c s="107">
        <v>2100213</v>
      </c>
      <c s="107" t="s">
        <v>1355</v>
      </c>
      <c s="277"/>
    </row>
    <row customHeight="1" ht="17.25">
      <c s="107">
        <v>2100299</v>
      </c>
      <c s="107" t="s">
        <v>1356</v>
      </c>
      <c s="277">
        <v>574</v>
      </c>
    </row>
    <row customHeight="1" ht="17.25">
      <c s="107">
        <v>21003</v>
      </c>
      <c s="141" t="s">
        <v>1357</v>
      </c>
      <c s="274">
        <f>SUM(C712:C714)</f>
        <v>5653</v>
      </c>
    </row>
    <row customHeight="1" ht="17.25">
      <c s="107">
        <v>2100301</v>
      </c>
      <c s="107" t="s">
        <v>1358</v>
      </c>
      <c s="277"/>
    </row>
    <row customHeight="1" ht="17.25">
      <c s="107">
        <v>2100302</v>
      </c>
      <c s="107" t="s">
        <v>1359</v>
      </c>
      <c s="277">
        <v>3036</v>
      </c>
    </row>
    <row customHeight="1" ht="17.25">
      <c s="107">
        <v>2100399</v>
      </c>
      <c s="107" t="s">
        <v>1360</v>
      </c>
      <c s="277">
        <v>2617</v>
      </c>
    </row>
    <row customHeight="1" ht="17.25">
      <c s="107">
        <v>21004</v>
      </c>
      <c s="141" t="s">
        <v>1361</v>
      </c>
      <c s="274">
        <f>SUM(C716:C726)</f>
        <v>7232</v>
      </c>
    </row>
    <row customHeight="1" ht="17.25">
      <c s="107">
        <v>2100401</v>
      </c>
      <c s="107" t="s">
        <v>1362</v>
      </c>
      <c s="277">
        <v>686</v>
      </c>
    </row>
    <row customHeight="1" ht="17.25">
      <c s="107">
        <v>2100402</v>
      </c>
      <c s="107" t="s">
        <v>1363</v>
      </c>
      <c s="277">
        <v>134</v>
      </c>
    </row>
    <row customHeight="1" ht="17.25">
      <c s="107">
        <v>2100403</v>
      </c>
      <c s="107" t="s">
        <v>1364</v>
      </c>
      <c s="277">
        <v>718</v>
      </c>
    </row>
    <row customHeight="1" ht="17.25">
      <c s="107">
        <v>2100404</v>
      </c>
      <c s="107" t="s">
        <v>1365</v>
      </c>
      <c s="277"/>
    </row>
    <row customHeight="1" ht="17.25">
      <c s="107">
        <v>2100405</v>
      </c>
      <c s="107" t="s">
        <v>1366</v>
      </c>
      <c s="277"/>
    </row>
    <row customHeight="1" ht="17.25">
      <c s="107">
        <v>2100406</v>
      </c>
      <c s="107" t="s">
        <v>1367</v>
      </c>
      <c s="277"/>
    </row>
    <row customHeight="1" ht="17.25">
      <c s="107">
        <v>2100407</v>
      </c>
      <c s="107" t="s">
        <v>1368</v>
      </c>
      <c s="277"/>
    </row>
    <row customHeight="1" ht="17.25">
      <c s="107">
        <v>2100408</v>
      </c>
      <c s="107" t="s">
        <v>1369</v>
      </c>
      <c s="277">
        <v>3697</v>
      </c>
    </row>
    <row customHeight="1" ht="17.25">
      <c s="107">
        <v>2100409</v>
      </c>
      <c s="107" t="s">
        <v>1370</v>
      </c>
      <c s="277">
        <v>307</v>
      </c>
    </row>
    <row customHeight="1" ht="17.25">
      <c s="107">
        <v>2100410</v>
      </c>
      <c s="107" t="s">
        <v>1371</v>
      </c>
      <c s="277">
        <v>1322</v>
      </c>
    </row>
    <row customHeight="1" ht="17.25">
      <c s="107">
        <v>2100499</v>
      </c>
      <c s="107" t="s">
        <v>1372</v>
      </c>
      <c s="277">
        <v>368</v>
      </c>
    </row>
    <row customHeight="1" ht="17.25">
      <c s="107">
        <v>21007</v>
      </c>
      <c s="141" t="s">
        <v>1373</v>
      </c>
      <c s="274">
        <f>SUM(C728:C730)</f>
        <v>2307</v>
      </c>
    </row>
    <row customHeight="1" ht="17.25">
      <c s="107">
        <v>2100716</v>
      </c>
      <c s="107" t="s">
        <v>1374</v>
      </c>
      <c s="277">
        <v>98</v>
      </c>
    </row>
    <row customHeight="1" ht="17.25">
      <c s="107">
        <v>2100717</v>
      </c>
      <c s="107" t="s">
        <v>1375</v>
      </c>
      <c s="277">
        <v>2209</v>
      </c>
    </row>
    <row customHeight="1" ht="17.25">
      <c s="107">
        <v>2100799</v>
      </c>
      <c s="107" t="s">
        <v>1376</v>
      </c>
      <c s="277"/>
    </row>
    <row customHeight="1" ht="17.25">
      <c s="107">
        <v>21011</v>
      </c>
      <c s="141" t="s">
        <v>1377</v>
      </c>
      <c s="274">
        <f>SUM(C732:C735)</f>
        <v>3697</v>
      </c>
    </row>
    <row customHeight="1" ht="17.25">
      <c s="107">
        <v>2101101</v>
      </c>
      <c s="107" t="s">
        <v>1378</v>
      </c>
      <c s="277">
        <v>1767</v>
      </c>
    </row>
    <row customHeight="1" ht="17.25">
      <c s="107">
        <v>2101102</v>
      </c>
      <c s="107" t="s">
        <v>1379</v>
      </c>
      <c s="277">
        <v>1930</v>
      </c>
    </row>
    <row customHeight="1" ht="17.25">
      <c s="107">
        <v>2101103</v>
      </c>
      <c s="107" t="s">
        <v>1380</v>
      </c>
      <c s="277"/>
    </row>
    <row customHeight="1" ht="17.25">
      <c s="107">
        <v>2101199</v>
      </c>
      <c s="107" t="s">
        <v>1381</v>
      </c>
      <c s="277"/>
    </row>
    <row customHeight="1" ht="17.25">
      <c s="107">
        <v>21012</v>
      </c>
      <c s="141" t="s">
        <v>1382</v>
      </c>
      <c s="274">
        <f>SUM(C737:C739)</f>
        <v>727</v>
      </c>
    </row>
    <row customHeight="1" ht="17.25">
      <c s="107">
        <v>2101201</v>
      </c>
      <c s="107" t="s">
        <v>1383</v>
      </c>
      <c s="277"/>
    </row>
    <row customHeight="1" ht="17.25">
      <c s="107">
        <v>2101202</v>
      </c>
      <c s="107" t="s">
        <v>1384</v>
      </c>
      <c s="277">
        <v>727</v>
      </c>
    </row>
    <row customHeight="1" ht="17.25">
      <c s="107">
        <v>2101299</v>
      </c>
      <c s="107" t="s">
        <v>1385</v>
      </c>
      <c s="277"/>
    </row>
    <row customHeight="1" ht="17.25">
      <c s="107">
        <v>21013</v>
      </c>
      <c s="141" t="s">
        <v>1386</v>
      </c>
      <c s="274">
        <f>SUM(C741:C743)</f>
        <v>983</v>
      </c>
    </row>
    <row customHeight="1" ht="17.25">
      <c s="107">
        <v>2101301</v>
      </c>
      <c s="107" t="s">
        <v>1387</v>
      </c>
      <c s="277">
        <v>966</v>
      </c>
    </row>
    <row customHeight="1" ht="17.25">
      <c s="107">
        <v>2101302</v>
      </c>
      <c s="107" t="s">
        <v>1388</v>
      </c>
      <c s="277"/>
    </row>
    <row customHeight="1" ht="17.25">
      <c s="107">
        <v>2101399</v>
      </c>
      <c s="107" t="s">
        <v>1389</v>
      </c>
      <c s="277">
        <v>17</v>
      </c>
    </row>
    <row customHeight="1" ht="17.25">
      <c s="107">
        <v>21014</v>
      </c>
      <c s="141" t="s">
        <v>1390</v>
      </c>
      <c s="274">
        <f>SUM(C745:C746)</f>
        <v>108</v>
      </c>
    </row>
    <row customHeight="1" ht="17.25">
      <c s="107">
        <v>2101401</v>
      </c>
      <c s="107" t="s">
        <v>1391</v>
      </c>
      <c s="277">
        <v>108</v>
      </c>
    </row>
    <row customHeight="1" ht="17.25">
      <c s="107">
        <v>2101499</v>
      </c>
      <c s="107" t="s">
        <v>1392</v>
      </c>
      <c s="277"/>
    </row>
    <row customHeight="1" ht="17.25">
      <c s="107">
        <v>21015</v>
      </c>
      <c s="141" t="s">
        <v>1393</v>
      </c>
      <c s="274">
        <f>SUM(C748:C755)</f>
        <v>73</v>
      </c>
    </row>
    <row customHeight="1" ht="17.25">
      <c s="107">
        <v>2101501</v>
      </c>
      <c s="107" t="s">
        <v>858</v>
      </c>
      <c s="277"/>
    </row>
    <row customHeight="1" ht="17.25">
      <c s="107">
        <v>2101502</v>
      </c>
      <c s="107" t="s">
        <v>859</v>
      </c>
      <c s="277"/>
    </row>
    <row customHeight="1" ht="17.25">
      <c s="107">
        <v>2101503</v>
      </c>
      <c s="107" t="s">
        <v>860</v>
      </c>
      <c s="277"/>
    </row>
    <row customHeight="1" ht="17.25">
      <c s="107">
        <v>2101504</v>
      </c>
      <c s="107" t="s">
        <v>898</v>
      </c>
      <c s="277"/>
    </row>
    <row customHeight="1" ht="17.25">
      <c s="107">
        <v>2101505</v>
      </c>
      <c s="107" t="s">
        <v>1394</v>
      </c>
      <c s="277"/>
    </row>
    <row customHeight="1" ht="17.25">
      <c s="107">
        <v>2101506</v>
      </c>
      <c s="107" t="s">
        <v>1395</v>
      </c>
      <c s="277">
        <v>11</v>
      </c>
    </row>
    <row customHeight="1" ht="17.25">
      <c s="107">
        <v>2101550</v>
      </c>
      <c s="107" t="s">
        <v>867</v>
      </c>
      <c s="277"/>
    </row>
    <row customHeight="1" ht="17.25">
      <c s="107">
        <v>2101599</v>
      </c>
      <c s="107" t="s">
        <v>1396</v>
      </c>
      <c s="277">
        <v>62</v>
      </c>
    </row>
    <row customHeight="1" ht="17.25">
      <c s="107">
        <v>21016</v>
      </c>
      <c s="141" t="s">
        <v>1397</v>
      </c>
      <c s="274">
        <f>C757</f>
        <v>0</v>
      </c>
    </row>
    <row customHeight="1" ht="17.25">
      <c s="107">
        <v>2101601</v>
      </c>
      <c s="107" t="s">
        <v>1398</v>
      </c>
      <c s="277"/>
    </row>
    <row customHeight="1" ht="17.25">
      <c s="168">
        <v>21017</v>
      </c>
      <c s="169" t="s">
        <v>1399</v>
      </c>
      <c s="274">
        <f>SUM(C759:C763)</f>
        <v>1</v>
      </c>
    </row>
    <row customHeight="1" ht="17.25">
      <c s="168">
        <v>2101701</v>
      </c>
      <c s="168" t="s">
        <v>858</v>
      </c>
      <c s="277"/>
    </row>
    <row customHeight="1" ht="17.25">
      <c s="168">
        <v>2101702</v>
      </c>
      <c s="168" t="s">
        <v>859</v>
      </c>
      <c s="277"/>
    </row>
    <row customHeight="1" ht="17.25">
      <c s="168">
        <v>2101703</v>
      </c>
      <c s="168" t="s">
        <v>860</v>
      </c>
      <c s="277"/>
    </row>
    <row customHeight="1" ht="17.25">
      <c s="168">
        <v>2101704</v>
      </c>
      <c s="168" t="s">
        <v>1400</v>
      </c>
      <c s="277">
        <v>1</v>
      </c>
    </row>
    <row customHeight="1" ht="17.25">
      <c s="168">
        <v>2101799</v>
      </c>
      <c s="168" t="s">
        <v>1401</v>
      </c>
      <c s="277"/>
    </row>
    <row customHeight="1" ht="17.25">
      <c s="168">
        <v>21018</v>
      </c>
      <c s="169" t="s">
        <v>1402</v>
      </c>
      <c s="274">
        <f>SUM(C765:C768)</f>
        <v>0</v>
      </c>
    </row>
    <row customHeight="1" ht="17.25">
      <c s="168">
        <v>2101801</v>
      </c>
      <c s="168" t="s">
        <v>858</v>
      </c>
      <c s="277"/>
    </row>
    <row customHeight="1" ht="17.25">
      <c s="168">
        <v>2101802</v>
      </c>
      <c s="168" t="s">
        <v>859</v>
      </c>
      <c s="277"/>
    </row>
    <row customHeight="1" ht="17.25">
      <c s="168">
        <v>2101803</v>
      </c>
      <c s="168" t="s">
        <v>860</v>
      </c>
      <c s="277"/>
    </row>
    <row customHeight="1" ht="17.25">
      <c s="168">
        <v>2101899</v>
      </c>
      <c s="168" t="s">
        <v>1403</v>
      </c>
      <c s="277"/>
    </row>
    <row customHeight="1" ht="17.25">
      <c s="107">
        <v>21099</v>
      </c>
      <c s="141" t="s">
        <v>1404</v>
      </c>
      <c s="274">
        <f>C770</f>
        <v>0</v>
      </c>
    </row>
    <row customHeight="1" ht="17.25">
      <c s="107">
        <v>2109999</v>
      </c>
      <c s="107" t="s">
        <v>1405</v>
      </c>
      <c s="277"/>
    </row>
    <row customHeight="1" ht="17.25">
      <c s="107">
        <v>211</v>
      </c>
      <c s="141" t="s">
        <v>1406</v>
      </c>
      <c s="274">
        <f>SUM(C772,C782,C786,C795,C802,C809,C812,C815,C817,C819,C825,C827,C829,C840)</f>
        <v>9565</v>
      </c>
    </row>
    <row customHeight="1" ht="17.25">
      <c s="107">
        <v>21101</v>
      </c>
      <c s="141" t="s">
        <v>1407</v>
      </c>
      <c s="274">
        <f>SUM(C773:C781)</f>
        <v>1675</v>
      </c>
    </row>
    <row customHeight="1" ht="17.25">
      <c s="107">
        <v>2110101</v>
      </c>
      <c s="107" t="s">
        <v>858</v>
      </c>
      <c s="277">
        <v>138</v>
      </c>
    </row>
    <row customHeight="1" ht="17.25">
      <c s="107">
        <v>2110102</v>
      </c>
      <c s="107" t="s">
        <v>859</v>
      </c>
      <c s="277"/>
    </row>
    <row customHeight="1" ht="17.25">
      <c s="107">
        <v>2110103</v>
      </c>
      <c s="107" t="s">
        <v>860</v>
      </c>
      <c s="277"/>
    </row>
    <row customHeight="1" ht="17.25">
      <c s="107">
        <v>2110104</v>
      </c>
      <c s="107" t="s">
        <v>1408</v>
      </c>
      <c s="277">
        <v>1</v>
      </c>
    </row>
    <row customHeight="1" ht="17.25">
      <c s="107">
        <v>2110105</v>
      </c>
      <c s="107" t="s">
        <v>1409</v>
      </c>
      <c s="277"/>
    </row>
    <row customHeight="1" ht="17.25">
      <c s="107">
        <v>2110106</v>
      </c>
      <c s="107" t="s">
        <v>1410</v>
      </c>
      <c s="277"/>
    </row>
    <row customHeight="1" ht="17.25">
      <c s="107">
        <v>2110107</v>
      </c>
      <c s="107" t="s">
        <v>1411</v>
      </c>
      <c s="277"/>
    </row>
    <row customHeight="1" ht="17.25">
      <c s="107">
        <v>2110108</v>
      </c>
      <c s="107" t="s">
        <v>1412</v>
      </c>
      <c s="277"/>
    </row>
    <row customHeight="1" ht="17.25">
      <c s="107">
        <v>2110199</v>
      </c>
      <c s="107" t="s">
        <v>1413</v>
      </c>
      <c s="277">
        <v>1536</v>
      </c>
    </row>
    <row customHeight="1" ht="17.25">
      <c s="107">
        <v>21102</v>
      </c>
      <c s="141" t="s">
        <v>1414</v>
      </c>
      <c s="274">
        <f>SUM(C783:C785)</f>
        <v>115</v>
      </c>
    </row>
    <row customHeight="1" ht="17.25">
      <c s="107">
        <v>2110203</v>
      </c>
      <c s="107" t="s">
        <v>1415</v>
      </c>
      <c s="277"/>
    </row>
    <row customHeight="1" ht="17.25">
      <c s="107">
        <v>2110204</v>
      </c>
      <c s="107" t="s">
        <v>1416</v>
      </c>
      <c s="277"/>
    </row>
    <row customHeight="1" ht="17.25">
      <c s="107">
        <v>2110299</v>
      </c>
      <c s="107" t="s">
        <v>1417</v>
      </c>
      <c s="277">
        <v>115</v>
      </c>
    </row>
    <row customHeight="1" ht="17.25">
      <c s="107">
        <v>21103</v>
      </c>
      <c s="141" t="s">
        <v>1418</v>
      </c>
      <c s="274">
        <f>SUM(C787:C794)</f>
        <v>4256</v>
      </c>
    </row>
    <row customHeight="1" ht="17.25">
      <c s="107">
        <v>2110301</v>
      </c>
      <c s="107" t="s">
        <v>1419</v>
      </c>
      <c s="277">
        <v>91</v>
      </c>
    </row>
    <row customHeight="1" ht="17.25">
      <c s="107">
        <v>2110302</v>
      </c>
      <c s="107" t="s">
        <v>1420</v>
      </c>
      <c s="277">
        <v>3158</v>
      </c>
    </row>
    <row customHeight="1" ht="17.25">
      <c s="107">
        <v>2110303</v>
      </c>
      <c s="107" t="s">
        <v>1421</v>
      </c>
      <c s="277"/>
    </row>
    <row customHeight="1" ht="17.25">
      <c s="107">
        <v>2110304</v>
      </c>
      <c s="107" t="s">
        <v>1422</v>
      </c>
      <c s="277">
        <v>641</v>
      </c>
    </row>
    <row customHeight="1" ht="17.25">
      <c s="107">
        <v>2110305</v>
      </c>
      <c s="107" t="s">
        <v>1423</v>
      </c>
      <c s="277"/>
    </row>
    <row customHeight="1" ht="17.25">
      <c s="107">
        <v>2110306</v>
      </c>
      <c s="107" t="s">
        <v>1424</v>
      </c>
      <c s="277"/>
    </row>
    <row customHeight="1" ht="17.25">
      <c s="107">
        <v>2110307</v>
      </c>
      <c s="107" t="s">
        <v>1425</v>
      </c>
      <c s="277"/>
    </row>
    <row customHeight="1" ht="17.25">
      <c s="107">
        <v>2110399</v>
      </c>
      <c s="107" t="s">
        <v>1426</v>
      </c>
      <c s="277">
        <v>366</v>
      </c>
    </row>
    <row customHeight="1" ht="17.25">
      <c s="107">
        <v>21104</v>
      </c>
      <c s="141" t="s">
        <v>1427</v>
      </c>
      <c s="274">
        <f>SUM(C796:C801)</f>
        <v>2755</v>
      </c>
    </row>
    <row customHeight="1" ht="17.25">
      <c s="107">
        <v>2110401</v>
      </c>
      <c s="107" t="s">
        <v>1428</v>
      </c>
      <c s="277">
        <v>459</v>
      </c>
    </row>
    <row customHeight="1" ht="17.25">
      <c s="107">
        <v>2110402</v>
      </c>
      <c s="107" t="s">
        <v>1429</v>
      </c>
      <c s="277">
        <v>2249</v>
      </c>
    </row>
    <row customHeight="1" ht="17.25">
      <c s="107">
        <v>2110404</v>
      </c>
      <c s="107" t="s">
        <v>1430</v>
      </c>
      <c s="277"/>
    </row>
    <row customHeight="1" ht="17.25">
      <c s="107">
        <v>2110405</v>
      </c>
      <c s="107" t="s">
        <v>1431</v>
      </c>
      <c s="277"/>
    </row>
    <row customHeight="1" ht="17.25">
      <c s="107">
        <v>2110406</v>
      </c>
      <c s="107" t="s">
        <v>1432</v>
      </c>
      <c s="277"/>
    </row>
    <row customHeight="1" ht="17.25">
      <c s="107">
        <v>2110499</v>
      </c>
      <c s="107" t="s">
        <v>1433</v>
      </c>
      <c s="277">
        <v>47</v>
      </c>
    </row>
    <row customHeight="1" ht="17.25">
      <c s="107">
        <v>21105</v>
      </c>
      <c s="141" t="s">
        <v>1434</v>
      </c>
      <c s="274">
        <f>SUM(C803:C808)</f>
        <v>75</v>
      </c>
    </row>
    <row customHeight="1" ht="17.25">
      <c s="107">
        <v>2110501</v>
      </c>
      <c s="107" t="s">
        <v>1435</v>
      </c>
      <c s="277">
        <v>25</v>
      </c>
    </row>
    <row customHeight="1" ht="17.25">
      <c s="107">
        <v>2110502</v>
      </c>
      <c s="107" t="s">
        <v>1436</v>
      </c>
      <c s="277"/>
    </row>
    <row customHeight="1" ht="17.25">
      <c s="107">
        <v>2110503</v>
      </c>
      <c s="107" t="s">
        <v>1437</v>
      </c>
      <c s="277"/>
    </row>
    <row customHeight="1" ht="17.25">
      <c s="107">
        <v>2110506</v>
      </c>
      <c s="107" t="s">
        <v>1438</v>
      </c>
      <c s="277"/>
    </row>
    <row customHeight="1" ht="17.25">
      <c s="107">
        <v>2110507</v>
      </c>
      <c s="107" t="s">
        <v>1439</v>
      </c>
      <c s="277">
        <v>50</v>
      </c>
    </row>
    <row customHeight="1" ht="17.25">
      <c s="107">
        <v>2110599</v>
      </c>
      <c s="107" t="s">
        <v>1440</v>
      </c>
      <c s="277"/>
    </row>
    <row customHeight="1" ht="17.25">
      <c s="107">
        <v>21107</v>
      </c>
      <c s="141" t="s">
        <v>1441</v>
      </c>
      <c s="274">
        <f>SUM(C810:C811)</f>
        <v>0</v>
      </c>
    </row>
    <row customHeight="1" ht="17.25">
      <c s="107">
        <v>2110704</v>
      </c>
      <c s="107" t="s">
        <v>1442</v>
      </c>
      <c s="277"/>
    </row>
    <row customHeight="1" ht="17.25">
      <c s="107">
        <v>2110799</v>
      </c>
      <c s="107" t="s">
        <v>1443</v>
      </c>
      <c s="277"/>
    </row>
    <row customHeight="1" ht="17.25">
      <c s="107">
        <v>21108</v>
      </c>
      <c s="141" t="s">
        <v>1444</v>
      </c>
      <c s="274">
        <f>SUM(C813:C814)</f>
        <v>0</v>
      </c>
    </row>
    <row customHeight="1" ht="17.25">
      <c s="107">
        <v>2110804</v>
      </c>
      <c s="107" t="s">
        <v>1445</v>
      </c>
      <c s="277"/>
    </row>
    <row customHeight="1" ht="17.25">
      <c s="107">
        <v>2110899</v>
      </c>
      <c s="107" t="s">
        <v>1446</v>
      </c>
      <c s="277"/>
    </row>
    <row customHeight="1" ht="17.25">
      <c s="107">
        <v>21109</v>
      </c>
      <c s="141" t="s">
        <v>1447</v>
      </c>
      <c s="274">
        <f>C816</f>
        <v>0</v>
      </c>
    </row>
    <row customHeight="1" ht="17.25">
      <c s="107">
        <v>2110901</v>
      </c>
      <c s="107" t="s">
        <v>1448</v>
      </c>
      <c s="277"/>
    </row>
    <row customHeight="1" ht="17.25">
      <c s="107">
        <v>21110</v>
      </c>
      <c s="141" t="s">
        <v>1449</v>
      </c>
      <c s="274">
        <f>C818</f>
        <v>0</v>
      </c>
    </row>
    <row customHeight="1" ht="17.25">
      <c s="107">
        <v>2111001</v>
      </c>
      <c s="107" t="s">
        <v>1450</v>
      </c>
      <c s="277"/>
    </row>
    <row customHeight="1" ht="17.25">
      <c s="107">
        <v>21111</v>
      </c>
      <c s="141" t="s">
        <v>1451</v>
      </c>
      <c s="274">
        <f>SUM(C820:C824)</f>
        <v>2</v>
      </c>
    </row>
    <row customHeight="1" ht="17.25">
      <c s="107">
        <v>2111101</v>
      </c>
      <c s="107" t="s">
        <v>1452</v>
      </c>
      <c s="277"/>
    </row>
    <row customHeight="1" ht="17.25">
      <c s="107">
        <v>2111102</v>
      </c>
      <c s="107" t="s">
        <v>1453</v>
      </c>
      <c s="277">
        <v>2</v>
      </c>
    </row>
    <row customHeight="1" ht="17.25">
      <c s="107">
        <v>2111103</v>
      </c>
      <c s="107" t="s">
        <v>1454</v>
      </c>
      <c s="277"/>
    </row>
    <row customHeight="1" ht="17.25">
      <c s="107">
        <v>2111104</v>
      </c>
      <c s="107" t="s">
        <v>1455</v>
      </c>
      <c s="277"/>
    </row>
    <row customHeight="1" ht="17.25">
      <c s="107">
        <v>2111199</v>
      </c>
      <c s="107" t="s">
        <v>1456</v>
      </c>
      <c s="277"/>
    </row>
    <row customHeight="1" ht="17.25">
      <c s="107">
        <v>21112</v>
      </c>
      <c s="141" t="s">
        <v>1457</v>
      </c>
      <c s="274">
        <f>C826</f>
        <v>0</v>
      </c>
    </row>
    <row customHeight="1" ht="17.25">
      <c s="107">
        <v>2111201</v>
      </c>
      <c s="107" t="s">
        <v>1458</v>
      </c>
      <c s="277"/>
    </row>
    <row customHeight="1" ht="17.25">
      <c s="107">
        <v>21113</v>
      </c>
      <c s="141" t="s">
        <v>1459</v>
      </c>
      <c s="274">
        <f>C828</f>
        <v>177</v>
      </c>
    </row>
    <row customHeight="1" ht="17.25">
      <c s="107">
        <v>2111301</v>
      </c>
      <c s="107" t="s">
        <v>1460</v>
      </c>
      <c s="277">
        <v>177</v>
      </c>
    </row>
    <row customHeight="1" ht="17.25">
      <c s="107">
        <v>21114</v>
      </c>
      <c s="141" t="s">
        <v>1461</v>
      </c>
      <c s="274">
        <f>SUM(C830:C839)</f>
        <v>0</v>
      </c>
    </row>
    <row customHeight="1" ht="17.25">
      <c s="107">
        <v>2111401</v>
      </c>
      <c s="107" t="s">
        <v>858</v>
      </c>
      <c s="277"/>
    </row>
    <row customHeight="1" ht="17.25">
      <c s="107">
        <v>2111402</v>
      </c>
      <c s="107" t="s">
        <v>859</v>
      </c>
      <c s="277"/>
    </row>
    <row customHeight="1" ht="17.25">
      <c s="107">
        <v>2111403</v>
      </c>
      <c s="107" t="s">
        <v>860</v>
      </c>
      <c s="277"/>
    </row>
    <row customHeight="1" ht="17.25">
      <c s="107">
        <v>2111406</v>
      </c>
      <c s="107" t="s">
        <v>1462</v>
      </c>
      <c s="277"/>
    </row>
    <row customHeight="1" ht="17.25">
      <c s="107">
        <v>2111407</v>
      </c>
      <c s="107" t="s">
        <v>1463</v>
      </c>
      <c s="277"/>
    </row>
    <row customHeight="1" ht="17.25">
      <c s="107">
        <v>2111408</v>
      </c>
      <c s="107" t="s">
        <v>1464</v>
      </c>
      <c s="277"/>
    </row>
    <row customHeight="1" ht="17.25">
      <c s="107">
        <v>2111411</v>
      </c>
      <c s="107" t="s">
        <v>898</v>
      </c>
      <c s="277"/>
    </row>
    <row customHeight="1" ht="17.25">
      <c s="107">
        <v>2111413</v>
      </c>
      <c s="107" t="s">
        <v>1465</v>
      </c>
      <c s="277"/>
    </row>
    <row customHeight="1" ht="17.25">
      <c s="107">
        <v>2111450</v>
      </c>
      <c s="107" t="s">
        <v>867</v>
      </c>
      <c s="277"/>
    </row>
    <row customHeight="1" ht="17.25">
      <c s="107">
        <v>2111499</v>
      </c>
      <c s="107" t="s">
        <v>1466</v>
      </c>
      <c s="277"/>
    </row>
    <row customHeight="1" ht="17.25">
      <c s="107">
        <v>21199</v>
      </c>
      <c s="141" t="s">
        <v>1467</v>
      </c>
      <c s="274">
        <f>C841</f>
        <v>510</v>
      </c>
    </row>
    <row customHeight="1" ht="17.25">
      <c s="107">
        <v>2119999</v>
      </c>
      <c s="107" t="s">
        <v>1468</v>
      </c>
      <c s="277">
        <v>510</v>
      </c>
    </row>
    <row customHeight="1" ht="17.25">
      <c s="107">
        <v>212</v>
      </c>
      <c s="141" t="s">
        <v>1469</v>
      </c>
      <c s="274">
        <f>SUM(C843,C854,C856,C859,C861,C863)</f>
        <v>50233</v>
      </c>
    </row>
    <row customHeight="1" ht="17.25">
      <c s="107">
        <v>21201</v>
      </c>
      <c s="141" t="s">
        <v>1470</v>
      </c>
      <c s="274">
        <f>SUM(C844:C853)</f>
        <v>24485</v>
      </c>
    </row>
    <row customHeight="1" ht="17.25">
      <c s="107">
        <v>2120101</v>
      </c>
      <c s="107" t="s">
        <v>858</v>
      </c>
      <c s="277">
        <v>22440</v>
      </c>
    </row>
    <row customHeight="1" ht="17.25">
      <c s="107">
        <v>2120102</v>
      </c>
      <c s="107" t="s">
        <v>859</v>
      </c>
      <c s="277">
        <v>14</v>
      </c>
    </row>
    <row customHeight="1" ht="17.25">
      <c s="107">
        <v>2120103</v>
      </c>
      <c s="107" t="s">
        <v>860</v>
      </c>
      <c s="277"/>
    </row>
    <row customHeight="1" ht="17.25">
      <c s="107">
        <v>2120104</v>
      </c>
      <c s="107" t="s">
        <v>1471</v>
      </c>
      <c s="277">
        <v>133</v>
      </c>
    </row>
    <row customHeight="1" ht="17.25">
      <c s="107">
        <v>2120105</v>
      </c>
      <c s="107" t="s">
        <v>1472</v>
      </c>
      <c s="277"/>
    </row>
    <row customHeight="1" ht="17.25">
      <c s="107">
        <v>2120106</v>
      </c>
      <c s="107" t="s">
        <v>1473</v>
      </c>
      <c s="277"/>
    </row>
    <row customHeight="1" ht="17.25">
      <c s="107">
        <v>2120107</v>
      </c>
      <c s="107" t="s">
        <v>1474</v>
      </c>
      <c s="277"/>
    </row>
    <row customHeight="1" ht="17.25">
      <c s="107">
        <v>2120109</v>
      </c>
      <c s="107" t="s">
        <v>1475</v>
      </c>
      <c s="277"/>
    </row>
    <row customHeight="1" ht="17.25">
      <c s="107">
        <v>2120110</v>
      </c>
      <c s="107" t="s">
        <v>1476</v>
      </c>
      <c s="277"/>
    </row>
    <row customHeight="1" ht="17.25">
      <c s="107">
        <v>2120199</v>
      </c>
      <c s="107" t="s">
        <v>1477</v>
      </c>
      <c s="277">
        <v>1898</v>
      </c>
    </row>
    <row customHeight="1" ht="17.25">
      <c s="107">
        <v>21202</v>
      </c>
      <c s="141" t="s">
        <v>1478</v>
      </c>
      <c s="274">
        <f>C855</f>
        <v>46</v>
      </c>
    </row>
    <row customHeight="1" ht="17.25">
      <c s="107">
        <v>2120201</v>
      </c>
      <c s="107" t="s">
        <v>1479</v>
      </c>
      <c s="277">
        <v>46</v>
      </c>
    </row>
    <row customHeight="1" ht="17.25">
      <c s="107">
        <v>21203</v>
      </c>
      <c s="141" t="s">
        <v>1480</v>
      </c>
      <c s="274">
        <f>SUM(C857:C858)</f>
        <v>22774</v>
      </c>
    </row>
    <row customHeight="1" ht="17.25">
      <c s="107">
        <v>2120303</v>
      </c>
      <c s="107" t="s">
        <v>1481</v>
      </c>
      <c s="277">
        <v>20</v>
      </c>
    </row>
    <row customHeight="1" ht="17.25">
      <c s="107">
        <v>2120399</v>
      </c>
      <c s="107" t="s">
        <v>1482</v>
      </c>
      <c s="277">
        <v>22754</v>
      </c>
    </row>
    <row customHeight="1" ht="17.25">
      <c s="107">
        <v>21205</v>
      </c>
      <c s="141" t="s">
        <v>1483</v>
      </c>
      <c s="274">
        <f>C860</f>
        <v>142</v>
      </c>
    </row>
    <row customHeight="1" ht="17.25">
      <c s="107">
        <v>2120501</v>
      </c>
      <c s="107" t="s">
        <v>1484</v>
      </c>
      <c s="277">
        <v>142</v>
      </c>
    </row>
    <row customHeight="1" ht="17.25">
      <c s="107">
        <v>21206</v>
      </c>
      <c s="141" t="s">
        <v>1485</v>
      </c>
      <c s="274">
        <f>C862</f>
        <v>0</v>
      </c>
    </row>
    <row customHeight="1" ht="17.25">
      <c s="107">
        <v>2120601</v>
      </c>
      <c s="107" t="s">
        <v>1486</v>
      </c>
      <c s="277"/>
    </row>
    <row customHeight="1" ht="17.25">
      <c s="107">
        <v>21299</v>
      </c>
      <c s="141" t="s">
        <v>1487</v>
      </c>
      <c s="274">
        <f>C864</f>
        <v>2786</v>
      </c>
    </row>
    <row customHeight="1" ht="17.25">
      <c s="107">
        <v>2129999</v>
      </c>
      <c s="107" t="s">
        <v>1488</v>
      </c>
      <c s="277">
        <v>2786</v>
      </c>
    </row>
    <row customHeight="1" ht="17.25">
      <c s="107">
        <v>213</v>
      </c>
      <c s="141" t="s">
        <v>1489</v>
      </c>
      <c s="274">
        <f>SUM(C866,C892,C915,C943,C954,C961,C967,C970)</f>
        <v>57084</v>
      </c>
    </row>
    <row customHeight="1" ht="17.25">
      <c s="107">
        <v>21301</v>
      </c>
      <c s="141" t="s">
        <v>1490</v>
      </c>
      <c s="274">
        <f>SUM(C867:C891)</f>
        <v>15011</v>
      </c>
    </row>
    <row customHeight="1" ht="17.25">
      <c s="107">
        <v>2130101</v>
      </c>
      <c s="107" t="s">
        <v>858</v>
      </c>
      <c s="277">
        <v>1453</v>
      </c>
    </row>
    <row customHeight="1" ht="17.25">
      <c s="107">
        <v>2130102</v>
      </c>
      <c s="107" t="s">
        <v>859</v>
      </c>
      <c s="277"/>
    </row>
    <row customHeight="1" ht="17.25">
      <c s="107">
        <v>2130103</v>
      </c>
      <c s="107" t="s">
        <v>860</v>
      </c>
      <c s="277"/>
    </row>
    <row customHeight="1" ht="17.25">
      <c s="107">
        <v>2130104</v>
      </c>
      <c s="107" t="s">
        <v>867</v>
      </c>
      <c s="277">
        <v>2599</v>
      </c>
    </row>
    <row customHeight="1" ht="17.25">
      <c s="107">
        <v>2130105</v>
      </c>
      <c s="107" t="s">
        <v>1491</v>
      </c>
      <c s="277"/>
    </row>
    <row customHeight="1" ht="17.25">
      <c s="107">
        <v>2130106</v>
      </c>
      <c s="107" t="s">
        <v>1492</v>
      </c>
      <c s="277">
        <v>166</v>
      </c>
    </row>
    <row customHeight="1" ht="17.25">
      <c s="107">
        <v>2130108</v>
      </c>
      <c s="107" t="s">
        <v>1493</v>
      </c>
      <c s="277">
        <v>306</v>
      </c>
    </row>
    <row customHeight="1" ht="17.25">
      <c s="107">
        <v>2130109</v>
      </c>
      <c s="107" t="s">
        <v>1494</v>
      </c>
      <c s="277">
        <v>15</v>
      </c>
    </row>
    <row customHeight="1" ht="17.25">
      <c s="107">
        <v>2130110</v>
      </c>
      <c s="107" t="s">
        <v>1495</v>
      </c>
      <c s="277">
        <v>17</v>
      </c>
    </row>
    <row customHeight="1" ht="17.25">
      <c s="107">
        <v>2130111</v>
      </c>
      <c s="107" t="s">
        <v>1496</v>
      </c>
      <c s="277">
        <v>11</v>
      </c>
    </row>
    <row customHeight="1" ht="17.25">
      <c s="107">
        <v>2130112</v>
      </c>
      <c s="107" t="s">
        <v>1497</v>
      </c>
      <c s="277"/>
    </row>
    <row customHeight="1" ht="17.25">
      <c s="107">
        <v>2130114</v>
      </c>
      <c s="107" t="s">
        <v>1498</v>
      </c>
      <c s="277"/>
    </row>
    <row customHeight="1" ht="17.25">
      <c s="107">
        <v>2130119</v>
      </c>
      <c s="107" t="s">
        <v>1499</v>
      </c>
      <c s="277">
        <v>95</v>
      </c>
    </row>
    <row customHeight="1" ht="17.25">
      <c s="107">
        <v>2130120</v>
      </c>
      <c s="107" t="s">
        <v>1500</v>
      </c>
      <c s="277">
        <v>3839</v>
      </c>
    </row>
    <row customHeight="1" ht="17.25">
      <c s="107">
        <v>2130121</v>
      </c>
      <c s="107" t="s">
        <v>1501</v>
      </c>
      <c s="277">
        <v>246</v>
      </c>
    </row>
    <row customHeight="1" ht="17.25">
      <c s="107">
        <v>2130122</v>
      </c>
      <c s="107" t="s">
        <v>1502</v>
      </c>
      <c s="277">
        <v>2430</v>
      </c>
    </row>
    <row customHeight="1" ht="17.25">
      <c s="107">
        <v>2130124</v>
      </c>
      <c s="107" t="s">
        <v>1503</v>
      </c>
      <c s="277">
        <v>60</v>
      </c>
    </row>
    <row customHeight="1" ht="17.25">
      <c s="107">
        <v>2130125</v>
      </c>
      <c s="107" t="s">
        <v>1504</v>
      </c>
      <c s="277">
        <v>90</v>
      </c>
    </row>
    <row customHeight="1" ht="17.25">
      <c s="107">
        <v>2130126</v>
      </c>
      <c s="107" t="s">
        <v>1505</v>
      </c>
      <c s="277">
        <v>71</v>
      </c>
    </row>
    <row customHeight="1" ht="17.25">
      <c s="107">
        <v>2130135</v>
      </c>
      <c s="107" t="s">
        <v>1506</v>
      </c>
      <c s="277">
        <v>315</v>
      </c>
    </row>
    <row customHeight="1" ht="17.25">
      <c s="107">
        <v>2130142</v>
      </c>
      <c s="107" t="s">
        <v>1507</v>
      </c>
      <c s="277">
        <v>6</v>
      </c>
    </row>
    <row customHeight="1" ht="17.25">
      <c s="107">
        <v>2130148</v>
      </c>
      <c s="107" t="s">
        <v>1508</v>
      </c>
      <c s="277">
        <v>85</v>
      </c>
    </row>
    <row customHeight="1" ht="17.25">
      <c s="107">
        <v>2130152</v>
      </c>
      <c s="107" t="s">
        <v>1509</v>
      </c>
      <c s="277">
        <v>75</v>
      </c>
    </row>
    <row customHeight="1" ht="17.25">
      <c s="107">
        <v>2130153</v>
      </c>
      <c s="107" t="s">
        <v>1510</v>
      </c>
      <c s="277">
        <v>1993</v>
      </c>
    </row>
    <row customHeight="1" ht="17.25">
      <c s="107">
        <v>2130199</v>
      </c>
      <c s="107" t="s">
        <v>1511</v>
      </c>
      <c s="277">
        <v>1139</v>
      </c>
    </row>
    <row customHeight="1" ht="17.25">
      <c s="107">
        <v>21302</v>
      </c>
      <c s="141" t="s">
        <v>1512</v>
      </c>
      <c s="274">
        <f>SUM(C893:C914)</f>
        <v>3723</v>
      </c>
    </row>
    <row customHeight="1" ht="17.25">
      <c s="107">
        <v>2130201</v>
      </c>
      <c s="107" t="s">
        <v>858</v>
      </c>
      <c s="277">
        <v>2032</v>
      </c>
    </row>
    <row customHeight="1" ht="17.25">
      <c s="107">
        <v>2130202</v>
      </c>
      <c s="107" t="s">
        <v>859</v>
      </c>
      <c s="277"/>
    </row>
    <row customHeight="1" ht="17.25">
      <c s="107">
        <v>2130203</v>
      </c>
      <c s="107" t="s">
        <v>860</v>
      </c>
      <c s="277"/>
    </row>
    <row customHeight="1" ht="17.25">
      <c s="107">
        <v>2130204</v>
      </c>
      <c s="107" t="s">
        <v>1513</v>
      </c>
      <c s="277">
        <v>7</v>
      </c>
    </row>
    <row customHeight="1" ht="17.25">
      <c s="107">
        <v>2130205</v>
      </c>
      <c s="107" t="s">
        <v>1514</v>
      </c>
      <c s="277">
        <v>837</v>
      </c>
    </row>
    <row customHeight="1" ht="17.25">
      <c s="107">
        <v>2130206</v>
      </c>
      <c s="107" t="s">
        <v>1515</v>
      </c>
      <c s="277">
        <v>67</v>
      </c>
    </row>
    <row customHeight="1" ht="17.25">
      <c s="107">
        <v>2130207</v>
      </c>
      <c s="107" t="s">
        <v>1516</v>
      </c>
      <c s="277">
        <v>31</v>
      </c>
    </row>
    <row customHeight="1" ht="17.25">
      <c s="107">
        <v>2130209</v>
      </c>
      <c s="107" t="s">
        <v>1517</v>
      </c>
      <c s="277">
        <v>19</v>
      </c>
    </row>
    <row customHeight="1" ht="17.25">
      <c s="107">
        <v>2130211</v>
      </c>
      <c s="107" t="s">
        <v>1518</v>
      </c>
      <c s="277">
        <v>18</v>
      </c>
    </row>
    <row customHeight="1" ht="17.25">
      <c s="107">
        <v>2130212</v>
      </c>
      <c s="107" t="s">
        <v>1519</v>
      </c>
      <c s="277"/>
    </row>
    <row customHeight="1" ht="17.25">
      <c s="107">
        <v>2130213</v>
      </c>
      <c s="107" t="s">
        <v>1520</v>
      </c>
      <c s="277"/>
    </row>
    <row customHeight="1" ht="17.25">
      <c s="107">
        <v>2130217</v>
      </c>
      <c s="107" t="s">
        <v>1521</v>
      </c>
      <c s="277"/>
    </row>
    <row customHeight="1" ht="17.25">
      <c s="107">
        <v>2130220</v>
      </c>
      <c s="107" t="s">
        <v>1522</v>
      </c>
      <c s="277"/>
    </row>
    <row customHeight="1" ht="17.25">
      <c s="107">
        <v>2130221</v>
      </c>
      <c s="107" t="s">
        <v>1523</v>
      </c>
      <c s="277">
        <v>55</v>
      </c>
    </row>
    <row customHeight="1" ht="17.25">
      <c s="107">
        <v>2130223</v>
      </c>
      <c s="107" t="s">
        <v>1524</v>
      </c>
      <c s="277"/>
    </row>
    <row customHeight="1" ht="17.25">
      <c s="107">
        <v>2130226</v>
      </c>
      <c s="107" t="s">
        <v>1525</v>
      </c>
      <c s="277"/>
    </row>
    <row customHeight="1" ht="17.25">
      <c s="107">
        <v>2130227</v>
      </c>
      <c s="107" t="s">
        <v>1526</v>
      </c>
      <c s="277"/>
    </row>
    <row customHeight="1" ht="17.25">
      <c s="107">
        <v>2130234</v>
      </c>
      <c s="107" t="s">
        <v>1527</v>
      </c>
      <c s="277">
        <v>178</v>
      </c>
    </row>
    <row customHeight="1" ht="17.25">
      <c s="107">
        <v>2130236</v>
      </c>
      <c s="107" t="s">
        <v>1528</v>
      </c>
      <c s="277"/>
    </row>
    <row customHeight="1" ht="17.25">
      <c s="107">
        <v>2130237</v>
      </c>
      <c s="107" t="s">
        <v>1497</v>
      </c>
      <c s="277"/>
    </row>
    <row customHeight="1" ht="17.25">
      <c s="168">
        <v>2130238</v>
      </c>
      <c s="168" t="s">
        <v>1529</v>
      </c>
      <c s="277">
        <v>33</v>
      </c>
    </row>
    <row customHeight="1" ht="17.25">
      <c s="107">
        <v>2130299</v>
      </c>
      <c s="107" t="s">
        <v>1530</v>
      </c>
      <c s="277">
        <v>446</v>
      </c>
    </row>
    <row customHeight="1" ht="17.25">
      <c s="107">
        <v>21303</v>
      </c>
      <c s="141" t="s">
        <v>1531</v>
      </c>
      <c s="274">
        <f>SUM(C916:C942)</f>
        <v>13345</v>
      </c>
    </row>
    <row customHeight="1" ht="17.25">
      <c s="107">
        <v>2130301</v>
      </c>
      <c s="107" t="s">
        <v>858</v>
      </c>
      <c s="277">
        <v>1912</v>
      </c>
    </row>
    <row customHeight="1" ht="17.25">
      <c s="107">
        <v>2130302</v>
      </c>
      <c s="107" t="s">
        <v>859</v>
      </c>
      <c s="277"/>
    </row>
    <row customHeight="1" ht="17.25">
      <c s="107">
        <v>2130303</v>
      </c>
      <c s="107" t="s">
        <v>860</v>
      </c>
      <c s="277"/>
    </row>
    <row customHeight="1" ht="17.25">
      <c s="107">
        <v>2130304</v>
      </c>
      <c s="107" t="s">
        <v>1532</v>
      </c>
      <c s="277">
        <v>39</v>
      </c>
    </row>
    <row customHeight="1" ht="17.25">
      <c s="107">
        <v>2130305</v>
      </c>
      <c s="107" t="s">
        <v>1533</v>
      </c>
      <c s="277">
        <v>9164</v>
      </c>
    </row>
    <row customHeight="1" ht="17.25">
      <c s="107">
        <v>2130306</v>
      </c>
      <c s="107" t="s">
        <v>1534</v>
      </c>
      <c s="277">
        <v>536</v>
      </c>
    </row>
    <row customHeight="1" ht="17.25">
      <c s="107">
        <v>2130307</v>
      </c>
      <c s="107" t="s">
        <v>1535</v>
      </c>
      <c s="277"/>
    </row>
    <row customHeight="1" ht="17.25">
      <c s="107">
        <v>2130308</v>
      </c>
      <c s="107" t="s">
        <v>1536</v>
      </c>
      <c s="277"/>
    </row>
    <row customHeight="1" ht="17.25">
      <c s="107">
        <v>2130309</v>
      </c>
      <c s="107" t="s">
        <v>1537</v>
      </c>
      <c s="277"/>
    </row>
    <row customHeight="1" ht="17.25">
      <c s="107">
        <v>2130310</v>
      </c>
      <c s="107" t="s">
        <v>1538</v>
      </c>
      <c s="277">
        <v>70</v>
      </c>
    </row>
    <row customHeight="1" ht="17.25">
      <c s="107">
        <v>2130311</v>
      </c>
      <c s="107" t="s">
        <v>1539</v>
      </c>
      <c s="277">
        <v>68</v>
      </c>
    </row>
    <row customHeight="1" ht="17.25">
      <c s="107">
        <v>2130312</v>
      </c>
      <c s="107" t="s">
        <v>1540</v>
      </c>
      <c s="277"/>
    </row>
    <row customHeight="1" ht="17.25">
      <c s="107">
        <v>2130313</v>
      </c>
      <c s="107" t="s">
        <v>1541</v>
      </c>
      <c s="277">
        <v>2</v>
      </c>
    </row>
    <row customHeight="1" ht="17.25">
      <c s="107">
        <v>2130314</v>
      </c>
      <c s="107" t="s">
        <v>1542</v>
      </c>
      <c s="277">
        <v>89</v>
      </c>
    </row>
    <row customHeight="1" ht="17.25">
      <c s="107">
        <v>2130315</v>
      </c>
      <c s="107" t="s">
        <v>1543</v>
      </c>
      <c s="277">
        <v>193</v>
      </c>
    </row>
    <row customHeight="1" ht="17.25">
      <c s="107">
        <v>2130316</v>
      </c>
      <c s="107" t="s">
        <v>1544</v>
      </c>
      <c s="277">
        <v>249</v>
      </c>
    </row>
    <row customHeight="1" ht="17.25">
      <c s="107">
        <v>2130317</v>
      </c>
      <c s="107" t="s">
        <v>1545</v>
      </c>
      <c s="277"/>
    </row>
    <row customHeight="1" ht="17.25">
      <c s="107">
        <v>2130318</v>
      </c>
      <c s="107" t="s">
        <v>1546</v>
      </c>
      <c s="277"/>
    </row>
    <row customHeight="1" ht="17.25">
      <c s="107">
        <v>2130319</v>
      </c>
      <c s="107" t="s">
        <v>1547</v>
      </c>
      <c s="277">
        <v>27</v>
      </c>
    </row>
    <row customHeight="1" ht="17.25">
      <c s="107">
        <v>2130321</v>
      </c>
      <c s="107" t="s">
        <v>1548</v>
      </c>
      <c s="277">
        <v>828</v>
      </c>
    </row>
    <row customHeight="1" ht="17.25">
      <c s="107">
        <v>2130322</v>
      </c>
      <c s="107" t="s">
        <v>1549</v>
      </c>
      <c s="277"/>
    </row>
    <row customHeight="1" ht="17.25">
      <c s="107">
        <v>2130333</v>
      </c>
      <c s="107" t="s">
        <v>1524</v>
      </c>
      <c s="277"/>
    </row>
    <row customHeight="1" ht="17.25">
      <c s="107">
        <v>2130334</v>
      </c>
      <c s="107" t="s">
        <v>1550</v>
      </c>
      <c s="277"/>
    </row>
    <row customHeight="1" ht="17.25">
      <c s="107">
        <v>2130335</v>
      </c>
      <c s="107" t="s">
        <v>1551</v>
      </c>
      <c s="277"/>
    </row>
    <row customHeight="1" ht="17.25">
      <c s="107">
        <v>2130336</v>
      </c>
      <c s="107" t="s">
        <v>1552</v>
      </c>
      <c s="277"/>
    </row>
    <row customHeight="1" ht="17.25">
      <c s="107">
        <v>2130337</v>
      </c>
      <c s="107" t="s">
        <v>1553</v>
      </c>
      <c s="277"/>
    </row>
    <row customHeight="1" ht="17.25">
      <c s="107">
        <v>2130399</v>
      </c>
      <c s="107" t="s">
        <v>1554</v>
      </c>
      <c s="277">
        <v>168</v>
      </c>
    </row>
    <row customHeight="1" ht="17.25">
      <c s="107">
        <v>21305</v>
      </c>
      <c s="141" t="s">
        <v>1555</v>
      </c>
      <c s="274">
        <f>SUM(C944:C953)</f>
        <v>14786</v>
      </c>
    </row>
    <row customHeight="1" ht="17.25">
      <c s="107">
        <v>2130501</v>
      </c>
      <c s="107" t="s">
        <v>858</v>
      </c>
      <c s="277">
        <v>215</v>
      </c>
    </row>
    <row customHeight="1" ht="17.25">
      <c s="107">
        <v>2130502</v>
      </c>
      <c s="107" t="s">
        <v>859</v>
      </c>
      <c s="277"/>
    </row>
    <row customHeight="1" ht="17.25">
      <c s="107">
        <v>2130503</v>
      </c>
      <c s="107" t="s">
        <v>860</v>
      </c>
      <c s="277"/>
    </row>
    <row customHeight="1" ht="17.25">
      <c s="107">
        <v>2130504</v>
      </c>
      <c s="107" t="s">
        <v>1556</v>
      </c>
      <c s="277">
        <v>198</v>
      </c>
    </row>
    <row customHeight="1" ht="17.25">
      <c s="107">
        <v>2130505</v>
      </c>
      <c s="107" t="s">
        <v>1557</v>
      </c>
      <c s="277">
        <v>646</v>
      </c>
    </row>
    <row customHeight="1" ht="17.25">
      <c s="107">
        <v>2130506</v>
      </c>
      <c s="107" t="s">
        <v>1558</v>
      </c>
      <c s="277">
        <v>5</v>
      </c>
    </row>
    <row customHeight="1" ht="17.25">
      <c s="107">
        <v>2130507</v>
      </c>
      <c s="107" t="s">
        <v>1559</v>
      </c>
      <c s="277"/>
    </row>
    <row customHeight="1" ht="17.25">
      <c s="107">
        <v>2130508</v>
      </c>
      <c s="107" t="s">
        <v>1560</v>
      </c>
      <c s="277"/>
    </row>
    <row customHeight="1" ht="17.25">
      <c s="107">
        <v>2130550</v>
      </c>
      <c s="107" t="s">
        <v>867</v>
      </c>
      <c s="277"/>
    </row>
    <row customHeight="1" ht="17.25">
      <c s="107">
        <v>2130599</v>
      </c>
      <c s="107" t="s">
        <v>1561</v>
      </c>
      <c s="277">
        <v>13722</v>
      </c>
    </row>
    <row customHeight="1" ht="17.25">
      <c s="107">
        <v>21307</v>
      </c>
      <c s="141" t="s">
        <v>1562</v>
      </c>
      <c s="274">
        <f>SUM(C955:C960)</f>
        <v>5860</v>
      </c>
    </row>
    <row customHeight="1" ht="17.25">
      <c s="107">
        <v>2130701</v>
      </c>
      <c s="107" t="s">
        <v>1563</v>
      </c>
      <c s="277">
        <v>954</v>
      </c>
    </row>
    <row customHeight="1" ht="17.25">
      <c s="107">
        <v>2130704</v>
      </c>
      <c s="107" t="s">
        <v>1564</v>
      </c>
      <c s="277"/>
    </row>
    <row customHeight="1" ht="17.25">
      <c s="107">
        <v>2130705</v>
      </c>
      <c s="107" t="s">
        <v>1565</v>
      </c>
      <c s="277">
        <v>4576</v>
      </c>
    </row>
    <row customHeight="1" ht="17.25">
      <c s="107">
        <v>2130706</v>
      </c>
      <c s="107" t="s">
        <v>1566</v>
      </c>
      <c s="277">
        <v>90</v>
      </c>
    </row>
    <row customHeight="1" ht="17.25">
      <c s="107">
        <v>2130707</v>
      </c>
      <c s="107" t="s">
        <v>1567</v>
      </c>
      <c s="277">
        <v>217</v>
      </c>
    </row>
    <row customHeight="1" ht="17.25">
      <c s="107">
        <v>2130799</v>
      </c>
      <c s="107" t="s">
        <v>1568</v>
      </c>
      <c s="277">
        <v>23</v>
      </c>
    </row>
    <row customHeight="1" ht="17.25">
      <c s="107">
        <v>21308</v>
      </c>
      <c s="141" t="s">
        <v>1569</v>
      </c>
      <c s="274">
        <f>SUM(C962:C966)</f>
        <v>3090</v>
      </c>
    </row>
    <row customHeight="1" ht="17.25">
      <c s="107">
        <v>2130801</v>
      </c>
      <c s="107" t="s">
        <v>1570</v>
      </c>
      <c s="277"/>
    </row>
    <row customHeight="1" ht="17.25">
      <c s="107">
        <v>2130803</v>
      </c>
      <c s="107" t="s">
        <v>1571</v>
      </c>
      <c s="277">
        <v>2920</v>
      </c>
    </row>
    <row customHeight="1" ht="17.25">
      <c s="107">
        <v>2130804</v>
      </c>
      <c s="107" t="s">
        <v>1572</v>
      </c>
      <c s="277">
        <v>55</v>
      </c>
    </row>
    <row customHeight="1" ht="17.25">
      <c s="107">
        <v>2130805</v>
      </c>
      <c s="107" t="s">
        <v>1573</v>
      </c>
      <c s="277"/>
    </row>
    <row customHeight="1" ht="17.25">
      <c s="107">
        <v>2130899</v>
      </c>
      <c s="107" t="s">
        <v>1574</v>
      </c>
      <c s="277">
        <v>115</v>
      </c>
    </row>
    <row customHeight="1" ht="17.25">
      <c s="107">
        <v>21309</v>
      </c>
      <c s="141" t="s">
        <v>1575</v>
      </c>
      <c s="274">
        <f>SUM(C968:C969)</f>
        <v>0</v>
      </c>
    </row>
    <row customHeight="1" ht="17.25">
      <c s="107">
        <v>2130901</v>
      </c>
      <c s="107" t="s">
        <v>1576</v>
      </c>
      <c s="277"/>
    </row>
    <row customHeight="1" ht="17.25">
      <c s="107">
        <v>2130999</v>
      </c>
      <c s="107" t="s">
        <v>1577</v>
      </c>
      <c s="277"/>
    </row>
    <row customHeight="1" ht="17.25">
      <c s="107">
        <v>21399</v>
      </c>
      <c s="141" t="s">
        <v>1578</v>
      </c>
      <c s="274">
        <f>C971+C972</f>
        <v>1269</v>
      </c>
    </row>
    <row customHeight="1" ht="17.25">
      <c s="107">
        <v>2139901</v>
      </c>
      <c s="107" t="s">
        <v>1579</v>
      </c>
      <c s="277"/>
    </row>
    <row customHeight="1" ht="17.25">
      <c s="107">
        <v>2139999</v>
      </c>
      <c s="107" t="s">
        <v>1580</v>
      </c>
      <c s="277">
        <v>1269</v>
      </c>
    </row>
    <row customHeight="1" ht="17.25">
      <c s="107">
        <v>214</v>
      </c>
      <c s="141" t="s">
        <v>1581</v>
      </c>
      <c s="274">
        <f>SUM(C974,C995,C1005,C1015,C1022)</f>
        <v>10190</v>
      </c>
    </row>
    <row customHeight="1" ht="17.25">
      <c s="107">
        <v>21401</v>
      </c>
      <c s="141" t="s">
        <v>1582</v>
      </c>
      <c s="274">
        <f>SUM(C975:C994)</f>
        <v>8460</v>
      </c>
    </row>
    <row customHeight="1" ht="17.25">
      <c s="107">
        <v>2140101</v>
      </c>
      <c s="107" t="s">
        <v>858</v>
      </c>
      <c s="277">
        <v>819</v>
      </c>
    </row>
    <row customHeight="1" ht="17.25">
      <c s="107">
        <v>2140102</v>
      </c>
      <c s="107" t="s">
        <v>859</v>
      </c>
      <c s="277"/>
    </row>
    <row customHeight="1" ht="17.25">
      <c s="107">
        <v>2140103</v>
      </c>
      <c s="107" t="s">
        <v>860</v>
      </c>
      <c s="277"/>
    </row>
    <row customHeight="1" ht="17.25">
      <c s="107">
        <v>2140104</v>
      </c>
      <c s="107" t="s">
        <v>1583</v>
      </c>
      <c s="277">
        <v>1022</v>
      </c>
    </row>
    <row customHeight="1" ht="17.25">
      <c s="107">
        <v>2140106</v>
      </c>
      <c s="107" t="s">
        <v>1584</v>
      </c>
      <c s="277">
        <v>3439</v>
      </c>
    </row>
    <row customHeight="1" ht="17.25">
      <c s="107">
        <v>2140109</v>
      </c>
      <c s="107" t="s">
        <v>1585</v>
      </c>
      <c s="277"/>
    </row>
    <row customHeight="1" ht="17.25">
      <c s="107">
        <v>2140110</v>
      </c>
      <c s="107" t="s">
        <v>1586</v>
      </c>
      <c s="277">
        <v>206</v>
      </c>
    </row>
    <row customHeight="1" ht="17.25">
      <c s="107">
        <v>2140112</v>
      </c>
      <c s="107" t="s">
        <v>1587</v>
      </c>
      <c s="277">
        <v>283</v>
      </c>
    </row>
    <row customHeight="1" ht="17.25">
      <c s="107">
        <v>2140114</v>
      </c>
      <c s="107" t="s">
        <v>1588</v>
      </c>
      <c s="277"/>
    </row>
    <row customHeight="1" ht="17.25">
      <c s="107">
        <v>2140122</v>
      </c>
      <c s="107" t="s">
        <v>1589</v>
      </c>
      <c s="277"/>
    </row>
    <row customHeight="1" ht="17.25">
      <c s="107">
        <v>2140123</v>
      </c>
      <c s="107" t="s">
        <v>1590</v>
      </c>
      <c s="277"/>
    </row>
    <row customHeight="1" ht="17.25">
      <c s="107">
        <v>2140127</v>
      </c>
      <c s="107" t="s">
        <v>1591</v>
      </c>
      <c s="277"/>
    </row>
    <row customHeight="1" ht="17.25">
      <c s="107">
        <v>2140128</v>
      </c>
      <c s="107" t="s">
        <v>1592</v>
      </c>
      <c s="277"/>
    </row>
    <row customHeight="1" ht="17.25">
      <c s="107">
        <v>2140129</v>
      </c>
      <c s="107" t="s">
        <v>1593</v>
      </c>
      <c s="277"/>
    </row>
    <row customHeight="1" ht="17.25">
      <c s="107">
        <v>2140130</v>
      </c>
      <c s="107" t="s">
        <v>1594</v>
      </c>
      <c s="277"/>
    </row>
    <row customHeight="1" ht="17.25">
      <c s="107">
        <v>2140131</v>
      </c>
      <c s="107" t="s">
        <v>1595</v>
      </c>
      <c s="277">
        <v>201</v>
      </c>
    </row>
    <row customHeight="1" ht="17.25">
      <c s="107">
        <v>2140133</v>
      </c>
      <c s="107" t="s">
        <v>1596</v>
      </c>
      <c s="277"/>
    </row>
    <row customHeight="1" ht="17.25">
      <c s="107">
        <v>2140136</v>
      </c>
      <c s="107" t="s">
        <v>1597</v>
      </c>
      <c s="277"/>
    </row>
    <row customHeight="1" ht="17.25">
      <c s="107">
        <v>2140138</v>
      </c>
      <c s="107" t="s">
        <v>1598</v>
      </c>
      <c s="277"/>
    </row>
    <row customHeight="1" ht="17.25">
      <c s="107">
        <v>2140199</v>
      </c>
      <c s="107" t="s">
        <v>1599</v>
      </c>
      <c s="277">
        <v>2490</v>
      </c>
    </row>
    <row customHeight="1" ht="17.25">
      <c s="107">
        <v>21402</v>
      </c>
      <c s="141" t="s">
        <v>1600</v>
      </c>
      <c s="274">
        <f>SUM(C996:C1004)</f>
        <v>0</v>
      </c>
    </row>
    <row customHeight="1" ht="17.25">
      <c s="107">
        <v>2140201</v>
      </c>
      <c s="107" t="s">
        <v>858</v>
      </c>
      <c s="277"/>
    </row>
    <row customHeight="1" ht="17.25">
      <c s="107">
        <v>2140202</v>
      </c>
      <c s="107" t="s">
        <v>859</v>
      </c>
      <c s="277"/>
    </row>
    <row customHeight="1" ht="17.25">
      <c s="107">
        <v>2140203</v>
      </c>
      <c s="107" t="s">
        <v>860</v>
      </c>
      <c s="277"/>
    </row>
    <row customHeight="1" ht="17.25">
      <c s="107">
        <v>2140204</v>
      </c>
      <c s="107" t="s">
        <v>1601</v>
      </c>
      <c s="277"/>
    </row>
    <row customHeight="1" ht="17.25">
      <c s="107">
        <v>2140205</v>
      </c>
      <c s="107" t="s">
        <v>1602</v>
      </c>
      <c s="277"/>
    </row>
    <row customHeight="1" ht="17.25">
      <c s="107">
        <v>2140206</v>
      </c>
      <c s="107" t="s">
        <v>1603</v>
      </c>
      <c s="277"/>
    </row>
    <row customHeight="1" ht="17.25">
      <c s="107">
        <v>2140207</v>
      </c>
      <c s="107" t="s">
        <v>1604</v>
      </c>
      <c s="277"/>
    </row>
    <row customHeight="1" ht="17.25">
      <c s="107">
        <v>2140208</v>
      </c>
      <c s="107" t="s">
        <v>1605</v>
      </c>
      <c s="277"/>
    </row>
    <row customHeight="1" ht="17.25">
      <c s="107">
        <v>2140299</v>
      </c>
      <c s="107" t="s">
        <v>1606</v>
      </c>
      <c s="277"/>
    </row>
    <row customHeight="1" ht="17.25">
      <c s="107">
        <v>21403</v>
      </c>
      <c s="141" t="s">
        <v>1607</v>
      </c>
      <c s="274">
        <f>SUM(C1006:C1014)</f>
        <v>0</v>
      </c>
    </row>
    <row customHeight="1" ht="17.25">
      <c s="107">
        <v>2140301</v>
      </c>
      <c s="107" t="s">
        <v>858</v>
      </c>
      <c s="277"/>
    </row>
    <row customHeight="1" ht="17.25">
      <c s="107">
        <v>2140302</v>
      </c>
      <c s="107" t="s">
        <v>859</v>
      </c>
      <c s="277"/>
    </row>
    <row customHeight="1" ht="17.25">
      <c s="107">
        <v>2140303</v>
      </c>
      <c s="107" t="s">
        <v>860</v>
      </c>
      <c s="277"/>
    </row>
    <row customHeight="1" ht="17.25">
      <c s="107">
        <v>2140304</v>
      </c>
      <c s="107" t="s">
        <v>1608</v>
      </c>
      <c s="277"/>
    </row>
    <row customHeight="1" ht="17.25">
      <c s="107">
        <v>2140305</v>
      </c>
      <c s="107" t="s">
        <v>1609</v>
      </c>
      <c s="277"/>
    </row>
    <row customHeight="1" ht="17.25">
      <c s="107">
        <v>2140306</v>
      </c>
      <c s="107" t="s">
        <v>1610</v>
      </c>
      <c s="277"/>
    </row>
    <row customHeight="1" ht="17.25">
      <c s="107">
        <v>2140307</v>
      </c>
      <c s="107" t="s">
        <v>1611</v>
      </c>
      <c s="277"/>
    </row>
    <row customHeight="1" ht="17.25">
      <c s="107">
        <v>2140308</v>
      </c>
      <c s="107" t="s">
        <v>1612</v>
      </c>
      <c s="277"/>
    </row>
    <row customHeight="1" ht="17.25">
      <c s="107">
        <v>2140399</v>
      </c>
      <c s="107" t="s">
        <v>1613</v>
      </c>
      <c s="277"/>
    </row>
    <row customHeight="1" ht="17.25">
      <c s="107">
        <v>21405</v>
      </c>
      <c s="141" t="s">
        <v>1614</v>
      </c>
      <c s="274">
        <f>SUM(C1016:C1021)</f>
        <v>0</v>
      </c>
    </row>
    <row customHeight="1" ht="17.25">
      <c s="107">
        <v>2140501</v>
      </c>
      <c s="107" t="s">
        <v>858</v>
      </c>
      <c s="277"/>
    </row>
    <row customHeight="1" ht="17.25">
      <c s="107">
        <v>2140502</v>
      </c>
      <c s="107" t="s">
        <v>859</v>
      </c>
      <c s="277"/>
    </row>
    <row customHeight="1" ht="17.25">
      <c s="107">
        <v>2140503</v>
      </c>
      <c s="107" t="s">
        <v>860</v>
      </c>
      <c s="277"/>
    </row>
    <row customHeight="1" ht="17.25">
      <c s="107">
        <v>2140504</v>
      </c>
      <c s="107" t="s">
        <v>1605</v>
      </c>
      <c s="277"/>
    </row>
    <row customHeight="1" ht="17.25">
      <c s="107">
        <v>2140505</v>
      </c>
      <c s="107" t="s">
        <v>1615</v>
      </c>
      <c s="277"/>
    </row>
    <row customHeight="1" ht="17.25">
      <c s="107">
        <v>2140599</v>
      </c>
      <c s="107" t="s">
        <v>1616</v>
      </c>
      <c s="277"/>
    </row>
    <row customHeight="1" ht="17.25">
      <c s="107">
        <v>21499</v>
      </c>
      <c s="141" t="s">
        <v>1617</v>
      </c>
      <c s="274">
        <f>SUM(C1023:C1024)</f>
        <v>1730</v>
      </c>
    </row>
    <row customHeight="1" ht="17.25">
      <c s="107">
        <v>2149901</v>
      </c>
      <c s="107" t="s">
        <v>1618</v>
      </c>
      <c s="277">
        <v>109</v>
      </c>
    </row>
    <row customHeight="1" ht="17.25">
      <c s="107">
        <v>2149999</v>
      </c>
      <c s="107" t="s">
        <v>1619</v>
      </c>
      <c s="277">
        <v>1621</v>
      </c>
    </row>
    <row customHeight="1" ht="17.25">
      <c s="107">
        <v>215</v>
      </c>
      <c s="141" t="s">
        <v>1620</v>
      </c>
      <c s="274">
        <f>SUM(C1026,C1036,C1052,C1057,C1068,C1075,C1083)</f>
        <v>496</v>
      </c>
    </row>
    <row customHeight="1" ht="17.25">
      <c s="107">
        <v>21501</v>
      </c>
      <c s="141" t="s">
        <v>1621</v>
      </c>
      <c s="274">
        <f>SUM(C1027:C1035)</f>
        <v>0</v>
      </c>
    </row>
    <row customHeight="1" ht="17.25">
      <c s="107">
        <v>2150101</v>
      </c>
      <c s="107" t="s">
        <v>858</v>
      </c>
      <c s="277"/>
    </row>
    <row customHeight="1" ht="17.25">
      <c s="107">
        <v>2150102</v>
      </c>
      <c s="107" t="s">
        <v>859</v>
      </c>
      <c s="277"/>
    </row>
    <row customHeight="1" ht="17.25">
      <c s="107">
        <v>2150103</v>
      </c>
      <c s="107" t="s">
        <v>860</v>
      </c>
      <c s="277"/>
    </row>
    <row customHeight="1" ht="17.25">
      <c s="107">
        <v>2150104</v>
      </c>
      <c s="107" t="s">
        <v>1622</v>
      </c>
      <c s="277"/>
    </row>
    <row customHeight="1" ht="17.25">
      <c s="107">
        <v>2150105</v>
      </c>
      <c s="107" t="s">
        <v>1623</v>
      </c>
      <c s="277"/>
    </row>
    <row customHeight="1" ht="17.25">
      <c s="107">
        <v>2150106</v>
      </c>
      <c s="107" t="s">
        <v>1624</v>
      </c>
      <c s="277"/>
    </row>
    <row customHeight="1" ht="17.25">
      <c s="107">
        <v>2150107</v>
      </c>
      <c s="107" t="s">
        <v>1625</v>
      </c>
      <c s="277"/>
    </row>
    <row customHeight="1" ht="17.25">
      <c s="107">
        <v>2150108</v>
      </c>
      <c s="107" t="s">
        <v>1626</v>
      </c>
      <c s="277"/>
    </row>
    <row customHeight="1" ht="17.25">
      <c s="107">
        <v>2150199</v>
      </c>
      <c s="107" t="s">
        <v>1627</v>
      </c>
      <c s="277"/>
    </row>
    <row customHeight="1" ht="17.25">
      <c s="107">
        <v>21502</v>
      </c>
      <c s="141" t="s">
        <v>1628</v>
      </c>
      <c s="274">
        <f>SUM(C1037:C1051)</f>
        <v>155</v>
      </c>
    </row>
    <row customHeight="1" ht="17.25">
      <c s="107">
        <v>2150201</v>
      </c>
      <c s="107" t="s">
        <v>858</v>
      </c>
      <c s="277"/>
    </row>
    <row customHeight="1" ht="17.25">
      <c s="107">
        <v>2150202</v>
      </c>
      <c s="107" t="s">
        <v>859</v>
      </c>
      <c s="277"/>
    </row>
    <row customHeight="1" ht="17.25">
      <c s="107">
        <v>2150203</v>
      </c>
      <c s="107" t="s">
        <v>860</v>
      </c>
      <c s="277"/>
    </row>
    <row customHeight="1" ht="17.25">
      <c s="107">
        <v>2150204</v>
      </c>
      <c s="107" t="s">
        <v>1629</v>
      </c>
      <c s="277"/>
    </row>
    <row customHeight="1" ht="17.25">
      <c s="107">
        <v>2150205</v>
      </c>
      <c s="107" t="s">
        <v>1630</v>
      </c>
      <c s="277"/>
    </row>
    <row customHeight="1" ht="17.25">
      <c s="107">
        <v>2150206</v>
      </c>
      <c s="107" t="s">
        <v>1631</v>
      </c>
      <c s="277"/>
    </row>
    <row customHeight="1" ht="17.25">
      <c s="107">
        <v>2150207</v>
      </c>
      <c s="107" t="s">
        <v>1632</v>
      </c>
      <c s="277"/>
    </row>
    <row customHeight="1" ht="17.25">
      <c s="107">
        <v>2150208</v>
      </c>
      <c s="107" t="s">
        <v>1633</v>
      </c>
      <c s="277"/>
    </row>
    <row customHeight="1" ht="17.25">
      <c s="107">
        <v>2150209</v>
      </c>
      <c s="107" t="s">
        <v>1634</v>
      </c>
      <c s="277"/>
    </row>
    <row customHeight="1" ht="17.25">
      <c s="107">
        <v>2150210</v>
      </c>
      <c s="107" t="s">
        <v>1635</v>
      </c>
      <c s="277"/>
    </row>
    <row customHeight="1" ht="17.25">
      <c s="107">
        <v>2150212</v>
      </c>
      <c s="107" t="s">
        <v>1636</v>
      </c>
      <c s="277"/>
    </row>
    <row customHeight="1" ht="17.25">
      <c s="107">
        <v>2150213</v>
      </c>
      <c s="107" t="s">
        <v>1637</v>
      </c>
      <c s="277"/>
    </row>
    <row customHeight="1" ht="17.25">
      <c s="107">
        <v>2150214</v>
      </c>
      <c s="107" t="s">
        <v>1638</v>
      </c>
      <c s="277"/>
    </row>
    <row customHeight="1" ht="17.25">
      <c s="107">
        <v>2150215</v>
      </c>
      <c s="107" t="s">
        <v>1639</v>
      </c>
      <c s="277"/>
    </row>
    <row customHeight="1" ht="17.25">
      <c s="107">
        <v>2150299</v>
      </c>
      <c s="107" t="s">
        <v>1640</v>
      </c>
      <c s="277">
        <v>155</v>
      </c>
    </row>
    <row customHeight="1" ht="17.25">
      <c s="107">
        <v>21503</v>
      </c>
      <c s="141" t="s">
        <v>1641</v>
      </c>
      <c s="274">
        <f>SUM(C1053:C1056)</f>
        <v>0</v>
      </c>
    </row>
    <row customHeight="1" ht="17.25">
      <c s="107">
        <v>2150301</v>
      </c>
      <c s="107" t="s">
        <v>858</v>
      </c>
      <c s="277"/>
    </row>
    <row customHeight="1" ht="17.25">
      <c s="107">
        <v>2150302</v>
      </c>
      <c s="107" t="s">
        <v>859</v>
      </c>
      <c s="277"/>
    </row>
    <row customHeight="1" ht="17.25">
      <c s="107">
        <v>2150303</v>
      </c>
      <c s="107" t="s">
        <v>860</v>
      </c>
      <c s="277"/>
    </row>
    <row customHeight="1" ht="17.25">
      <c s="107">
        <v>2150399</v>
      </c>
      <c s="107" t="s">
        <v>1642</v>
      </c>
      <c s="277"/>
    </row>
    <row customHeight="1" ht="17.25">
      <c s="107">
        <v>21505</v>
      </c>
      <c s="141" t="s">
        <v>1643</v>
      </c>
      <c s="274">
        <f>SUM(C1058:C1067)</f>
        <v>0</v>
      </c>
    </row>
    <row customHeight="1" ht="17.25">
      <c s="107">
        <v>2150501</v>
      </c>
      <c s="107" t="s">
        <v>858</v>
      </c>
      <c s="277"/>
    </row>
    <row customHeight="1" ht="17.25">
      <c s="107">
        <v>2150502</v>
      </c>
      <c s="107" t="s">
        <v>859</v>
      </c>
      <c s="277"/>
    </row>
    <row customHeight="1" ht="17.25">
      <c s="107">
        <v>2150503</v>
      </c>
      <c s="107" t="s">
        <v>860</v>
      </c>
      <c s="277"/>
    </row>
    <row customHeight="1" ht="17.25">
      <c s="107">
        <v>2150505</v>
      </c>
      <c s="107" t="s">
        <v>1644</v>
      </c>
      <c s="277"/>
    </row>
    <row customHeight="1" ht="17.25">
      <c s="107">
        <v>2150507</v>
      </c>
      <c s="107" t="s">
        <v>1645</v>
      </c>
      <c s="277"/>
    </row>
    <row customHeight="1" ht="17.25">
      <c s="107">
        <v>2150508</v>
      </c>
      <c s="107" t="s">
        <v>1646</v>
      </c>
      <c s="277"/>
    </row>
    <row customHeight="1" ht="17.25">
      <c s="107">
        <v>2150516</v>
      </c>
      <c s="107" t="s">
        <v>1647</v>
      </c>
      <c s="277"/>
    </row>
    <row customHeight="1" ht="17.25">
      <c s="107">
        <v>2150517</v>
      </c>
      <c s="107" t="s">
        <v>1648</v>
      </c>
      <c s="277"/>
    </row>
    <row customHeight="1" ht="17.25">
      <c s="107">
        <v>2150550</v>
      </c>
      <c s="107" t="s">
        <v>867</v>
      </c>
      <c s="277"/>
    </row>
    <row customHeight="1" ht="17.25">
      <c s="107">
        <v>2150599</v>
      </c>
      <c s="107" t="s">
        <v>1649</v>
      </c>
      <c s="277"/>
    </row>
    <row customHeight="1" ht="17.25">
      <c s="107">
        <v>21507</v>
      </c>
      <c s="141" t="s">
        <v>1650</v>
      </c>
      <c s="274">
        <f>SUM(C1069:C1074)</f>
        <v>0</v>
      </c>
    </row>
    <row customHeight="1" ht="17.25">
      <c s="107">
        <v>2150701</v>
      </c>
      <c s="107" t="s">
        <v>858</v>
      </c>
      <c s="277"/>
    </row>
    <row customHeight="1" ht="17.25">
      <c s="107">
        <v>2150702</v>
      </c>
      <c s="107" t="s">
        <v>859</v>
      </c>
      <c s="277"/>
    </row>
    <row customHeight="1" ht="17.25">
      <c s="107">
        <v>2150703</v>
      </c>
      <c s="107" t="s">
        <v>860</v>
      </c>
      <c s="277"/>
    </row>
    <row customHeight="1" ht="17.25">
      <c s="107">
        <v>2150704</v>
      </c>
      <c s="107" t="s">
        <v>1651</v>
      </c>
      <c s="277"/>
    </row>
    <row customHeight="1" ht="17.25">
      <c s="107">
        <v>2150705</v>
      </c>
      <c s="107" t="s">
        <v>1652</v>
      </c>
      <c s="277"/>
    </row>
    <row customHeight="1" ht="17.25">
      <c s="107">
        <v>2150799</v>
      </c>
      <c s="107" t="s">
        <v>1653</v>
      </c>
      <c s="277"/>
    </row>
    <row customHeight="1" ht="17.25">
      <c s="107">
        <v>21508</v>
      </c>
      <c s="141" t="s">
        <v>1654</v>
      </c>
      <c s="274">
        <f>SUM(C1076:C1082)</f>
        <v>333</v>
      </c>
    </row>
    <row customHeight="1" ht="17.25">
      <c s="107">
        <v>2150801</v>
      </c>
      <c s="107" t="s">
        <v>858</v>
      </c>
      <c s="277">
        <v>263</v>
      </c>
    </row>
    <row customHeight="1" ht="17.25">
      <c s="107">
        <v>2150802</v>
      </c>
      <c s="107" t="s">
        <v>859</v>
      </c>
      <c s="277"/>
    </row>
    <row customHeight="1" ht="17.25">
      <c s="107">
        <v>2150803</v>
      </c>
      <c s="107" t="s">
        <v>860</v>
      </c>
      <c s="277"/>
    </row>
    <row customHeight="1" ht="17.25">
      <c s="107">
        <v>2150804</v>
      </c>
      <c s="107" t="s">
        <v>1655</v>
      </c>
      <c s="277"/>
    </row>
    <row customHeight="1" ht="17.25">
      <c s="107">
        <v>2150805</v>
      </c>
      <c s="107" t="s">
        <v>1656</v>
      </c>
      <c s="277">
        <v>70</v>
      </c>
    </row>
    <row customHeight="1" ht="17.25">
      <c s="107">
        <v>2150806</v>
      </c>
      <c s="107" t="s">
        <v>1657</v>
      </c>
      <c s="277"/>
    </row>
    <row customHeight="1" ht="17.25">
      <c s="107">
        <v>2150899</v>
      </c>
      <c s="107" t="s">
        <v>1658</v>
      </c>
      <c s="277"/>
    </row>
    <row customHeight="1" ht="17.25">
      <c s="107">
        <v>21599</v>
      </c>
      <c s="141" t="s">
        <v>1659</v>
      </c>
      <c s="274">
        <f>SUM(C1084:C1088)</f>
        <v>8</v>
      </c>
    </row>
    <row customHeight="1" ht="17.25">
      <c s="107">
        <v>2159901</v>
      </c>
      <c s="107" t="s">
        <v>1660</v>
      </c>
      <c s="277"/>
    </row>
    <row customHeight="1" ht="17.25">
      <c s="107">
        <v>2159904</v>
      </c>
      <c s="107" t="s">
        <v>1661</v>
      </c>
      <c s="277"/>
    </row>
    <row customHeight="1" ht="17.25">
      <c s="107">
        <v>2159905</v>
      </c>
      <c s="107" t="s">
        <v>1662</v>
      </c>
      <c s="277"/>
    </row>
    <row customHeight="1" ht="17.25">
      <c s="107">
        <v>2159906</v>
      </c>
      <c s="107" t="s">
        <v>1663</v>
      </c>
      <c s="277"/>
    </row>
    <row customHeight="1" ht="17.25">
      <c s="107">
        <v>2159999</v>
      </c>
      <c s="107" t="s">
        <v>1664</v>
      </c>
      <c s="277">
        <v>8</v>
      </c>
    </row>
    <row customHeight="1" ht="17.25">
      <c s="107">
        <v>216</v>
      </c>
      <c s="141" t="s">
        <v>1665</v>
      </c>
      <c s="274">
        <f>SUM(C1090,C1100,C1106)</f>
        <v>957</v>
      </c>
    </row>
    <row customHeight="1" ht="17.25">
      <c s="107">
        <v>21602</v>
      </c>
      <c s="141" t="s">
        <v>1666</v>
      </c>
      <c s="274">
        <f>SUM(C1091:C1099)</f>
        <v>953</v>
      </c>
    </row>
    <row customHeight="1" ht="17.25">
      <c s="107">
        <v>2160201</v>
      </c>
      <c s="107" t="s">
        <v>858</v>
      </c>
      <c s="277">
        <v>187</v>
      </c>
    </row>
    <row customHeight="1" ht="17.25">
      <c s="107">
        <v>2160202</v>
      </c>
      <c s="107" t="s">
        <v>859</v>
      </c>
      <c s="277"/>
    </row>
    <row customHeight="1" ht="17.25">
      <c s="107">
        <v>2160203</v>
      </c>
      <c s="107" t="s">
        <v>860</v>
      </c>
      <c s="277"/>
    </row>
    <row customHeight="1" ht="17.25">
      <c s="107">
        <v>2160216</v>
      </c>
      <c s="107" t="s">
        <v>1667</v>
      </c>
      <c s="277"/>
    </row>
    <row customHeight="1" ht="17.25">
      <c s="107">
        <v>2160217</v>
      </c>
      <c s="107" t="s">
        <v>1668</v>
      </c>
      <c s="277"/>
    </row>
    <row customHeight="1" ht="17.25">
      <c s="107">
        <v>2160218</v>
      </c>
      <c s="107" t="s">
        <v>1669</v>
      </c>
      <c s="277"/>
    </row>
    <row customHeight="1" ht="17.25">
      <c s="107">
        <v>2160219</v>
      </c>
      <c s="107" t="s">
        <v>1670</v>
      </c>
      <c s="277"/>
    </row>
    <row customHeight="1" ht="17.25">
      <c s="107">
        <v>2160250</v>
      </c>
      <c s="107" t="s">
        <v>867</v>
      </c>
      <c s="277">
        <v>368</v>
      </c>
    </row>
    <row customHeight="1" ht="17.25">
      <c s="107">
        <v>2160299</v>
      </c>
      <c s="107" t="s">
        <v>1671</v>
      </c>
      <c s="277">
        <v>398</v>
      </c>
    </row>
    <row customHeight="1" ht="17.25">
      <c s="107">
        <v>21606</v>
      </c>
      <c s="141" t="s">
        <v>1672</v>
      </c>
      <c s="274">
        <f>SUM(C1101:C1105)</f>
        <v>4</v>
      </c>
    </row>
    <row customHeight="1" ht="17.25">
      <c s="107">
        <v>2160601</v>
      </c>
      <c s="107" t="s">
        <v>858</v>
      </c>
      <c s="277"/>
    </row>
    <row customHeight="1" ht="17.25">
      <c s="107">
        <v>2160602</v>
      </c>
      <c s="107" t="s">
        <v>859</v>
      </c>
      <c s="277"/>
    </row>
    <row customHeight="1" ht="17.25">
      <c s="107">
        <v>2160603</v>
      </c>
      <c s="107" t="s">
        <v>860</v>
      </c>
      <c s="277"/>
    </row>
    <row customHeight="1" ht="17.25">
      <c s="107">
        <v>2160607</v>
      </c>
      <c s="107" t="s">
        <v>1673</v>
      </c>
      <c s="277"/>
    </row>
    <row customHeight="1" ht="17.25">
      <c s="107">
        <v>2160699</v>
      </c>
      <c s="107" t="s">
        <v>1674</v>
      </c>
      <c s="277">
        <v>4</v>
      </c>
    </row>
    <row customHeight="1" ht="17.25">
      <c s="107">
        <v>21699</v>
      </c>
      <c s="141" t="s">
        <v>1675</v>
      </c>
      <c s="274">
        <f>SUM(C1107:C1108)</f>
        <v>0</v>
      </c>
    </row>
    <row customHeight="1" ht="17.25">
      <c s="107">
        <v>2169901</v>
      </c>
      <c s="107" t="s">
        <v>1676</v>
      </c>
      <c s="277"/>
    </row>
    <row customHeight="1" ht="17.25">
      <c s="107">
        <v>2169999</v>
      </c>
      <c s="107" t="s">
        <v>1677</v>
      </c>
      <c s="277"/>
    </row>
    <row customHeight="1" ht="17.25">
      <c s="107">
        <v>217</v>
      </c>
      <c s="141" t="s">
        <v>1678</v>
      </c>
      <c s="274">
        <f>SUM(C1110,C1117,C1127,C1133,C1136)</f>
        <v>157</v>
      </c>
    </row>
    <row customHeight="1" ht="17.25">
      <c s="107">
        <v>21701</v>
      </c>
      <c s="141" t="s">
        <v>1679</v>
      </c>
      <c s="274">
        <f>SUM(C1111:C1116)</f>
        <v>0</v>
      </c>
    </row>
    <row customHeight="1" ht="17.25">
      <c s="107">
        <v>2170101</v>
      </c>
      <c s="107" t="s">
        <v>858</v>
      </c>
      <c s="277"/>
    </row>
    <row customHeight="1" ht="17.25">
      <c s="107">
        <v>2170102</v>
      </c>
      <c s="107" t="s">
        <v>859</v>
      </c>
      <c s="277"/>
    </row>
    <row customHeight="1" ht="17.25">
      <c s="107">
        <v>2170103</v>
      </c>
      <c s="107" t="s">
        <v>860</v>
      </c>
      <c s="277"/>
    </row>
    <row customHeight="1" ht="17.25">
      <c s="107">
        <v>2170104</v>
      </c>
      <c s="107" t="s">
        <v>1680</v>
      </c>
      <c s="277"/>
    </row>
    <row customHeight="1" ht="17.25">
      <c s="107">
        <v>2170150</v>
      </c>
      <c s="107" t="s">
        <v>867</v>
      </c>
      <c s="277"/>
    </row>
    <row customHeight="1" ht="17.25">
      <c s="107">
        <v>2170199</v>
      </c>
      <c s="107" t="s">
        <v>1681</v>
      </c>
      <c s="277"/>
    </row>
    <row customHeight="1" ht="17.25">
      <c s="107">
        <v>21702</v>
      </c>
      <c s="141" t="s">
        <v>1682</v>
      </c>
      <c s="274">
        <f>SUM(C1118:C1126)</f>
        <v>0</v>
      </c>
    </row>
    <row customHeight="1" ht="17.25">
      <c s="107">
        <v>2170201</v>
      </c>
      <c s="107" t="s">
        <v>1683</v>
      </c>
      <c s="277"/>
    </row>
    <row customHeight="1" ht="17.25">
      <c s="107">
        <v>2170202</v>
      </c>
      <c s="107" t="s">
        <v>1684</v>
      </c>
      <c s="277"/>
    </row>
    <row customHeight="1" ht="17.25">
      <c s="107">
        <v>2170203</v>
      </c>
      <c s="107" t="s">
        <v>1685</v>
      </c>
      <c s="277"/>
    </row>
    <row customHeight="1" ht="17.25">
      <c s="107">
        <v>2170204</v>
      </c>
      <c s="107" t="s">
        <v>1686</v>
      </c>
      <c s="277"/>
    </row>
    <row customHeight="1" ht="17.25">
      <c s="107">
        <v>2170205</v>
      </c>
      <c s="107" t="s">
        <v>1687</v>
      </c>
      <c s="277"/>
    </row>
    <row customHeight="1" ht="17.25">
      <c s="107">
        <v>2170206</v>
      </c>
      <c s="107" t="s">
        <v>1688</v>
      </c>
      <c s="277"/>
    </row>
    <row customHeight="1" ht="17.25">
      <c s="107">
        <v>2170207</v>
      </c>
      <c s="107" t="s">
        <v>1689</v>
      </c>
      <c s="277"/>
    </row>
    <row customHeight="1" ht="17.25">
      <c s="107">
        <v>2170208</v>
      </c>
      <c s="107" t="s">
        <v>1690</v>
      </c>
      <c s="277"/>
    </row>
    <row customHeight="1" ht="17.25">
      <c s="107">
        <v>2170299</v>
      </c>
      <c s="107" t="s">
        <v>1691</v>
      </c>
      <c s="277"/>
    </row>
    <row customHeight="1" ht="17.25">
      <c s="107">
        <v>21703</v>
      </c>
      <c s="141" t="s">
        <v>1692</v>
      </c>
      <c s="274">
        <f>SUM(C1128:C1132)</f>
        <v>60</v>
      </c>
    </row>
    <row customHeight="1" ht="17.25">
      <c s="107">
        <v>2170301</v>
      </c>
      <c s="107" t="s">
        <v>1693</v>
      </c>
      <c s="277"/>
    </row>
    <row customHeight="1" ht="17.25">
      <c s="107">
        <v>2170302</v>
      </c>
      <c s="107" t="s">
        <v>1694</v>
      </c>
      <c s="277"/>
    </row>
    <row customHeight="1" ht="17.25">
      <c s="107">
        <v>2170303</v>
      </c>
      <c s="107" t="s">
        <v>1695</v>
      </c>
      <c s="277"/>
    </row>
    <row customHeight="1" ht="17.25">
      <c s="107">
        <v>2170304</v>
      </c>
      <c s="107" t="s">
        <v>1696</v>
      </c>
      <c s="277"/>
    </row>
    <row customHeight="1" ht="17.25">
      <c s="107">
        <v>2170399</v>
      </c>
      <c s="107" t="s">
        <v>1697</v>
      </c>
      <c s="277">
        <v>60</v>
      </c>
    </row>
    <row customHeight="1" ht="17.25">
      <c s="107">
        <v>21704</v>
      </c>
      <c s="141" t="s">
        <v>1698</v>
      </c>
      <c s="274">
        <f>SUM(C1134:C1135)</f>
        <v>0</v>
      </c>
    </row>
    <row customHeight="1" ht="17.25">
      <c s="107">
        <v>2170401</v>
      </c>
      <c s="107" t="s">
        <v>1699</v>
      </c>
      <c s="277"/>
    </row>
    <row customHeight="1" ht="17.25">
      <c s="107">
        <v>2170499</v>
      </c>
      <c s="107" t="s">
        <v>1700</v>
      </c>
      <c s="277"/>
    </row>
    <row customHeight="1" ht="17.25">
      <c s="107">
        <v>21799</v>
      </c>
      <c s="141" t="s">
        <v>1701</v>
      </c>
      <c s="274">
        <f>SUM(C1137:C1138)</f>
        <v>97</v>
      </c>
    </row>
    <row customHeight="1" ht="17.25">
      <c s="107">
        <v>2179902</v>
      </c>
      <c s="107" t="s">
        <v>1702</v>
      </c>
      <c s="277"/>
    </row>
    <row customHeight="1" ht="17.25">
      <c s="107">
        <v>2179999</v>
      </c>
      <c s="107" t="s">
        <v>1703</v>
      </c>
      <c s="277">
        <v>97</v>
      </c>
    </row>
    <row customHeight="1" ht="17.25">
      <c s="107">
        <v>219</v>
      </c>
      <c s="141" t="s">
        <v>1704</v>
      </c>
      <c s="274">
        <f>SUM(C1140:C1148)</f>
        <v>0</v>
      </c>
    </row>
    <row customHeight="1" ht="17.25">
      <c s="107">
        <v>21901</v>
      </c>
      <c s="141" t="s">
        <v>1705</v>
      </c>
      <c s="277"/>
    </row>
    <row customHeight="1" ht="17.25">
      <c s="107">
        <v>21902</v>
      </c>
      <c s="141" t="s">
        <v>1706</v>
      </c>
      <c s="277"/>
    </row>
    <row customHeight="1" ht="17.25">
      <c s="107">
        <v>21903</v>
      </c>
      <c s="141" t="s">
        <v>1707</v>
      </c>
      <c s="277"/>
    </row>
    <row customHeight="1" ht="17.25">
      <c s="107">
        <v>21904</v>
      </c>
      <c s="141" t="s">
        <v>1708</v>
      </c>
      <c s="277"/>
    </row>
    <row customHeight="1" ht="17.25">
      <c s="107">
        <v>21905</v>
      </c>
      <c s="141" t="s">
        <v>1709</v>
      </c>
      <c s="277"/>
    </row>
    <row customHeight="1" ht="17.25">
      <c s="107">
        <v>21906</v>
      </c>
      <c s="141" t="s">
        <v>1490</v>
      </c>
      <c s="277"/>
    </row>
    <row customHeight="1" ht="17.25">
      <c s="107">
        <v>21907</v>
      </c>
      <c s="141" t="s">
        <v>1710</v>
      </c>
      <c s="277"/>
    </row>
    <row customHeight="1" ht="17.25">
      <c s="107">
        <v>21908</v>
      </c>
      <c s="141" t="s">
        <v>1711</v>
      </c>
      <c s="277"/>
    </row>
    <row customHeight="1" ht="17.25">
      <c s="107">
        <v>21999</v>
      </c>
      <c s="141" t="s">
        <v>1712</v>
      </c>
      <c s="277"/>
    </row>
    <row customHeight="1" ht="17.25">
      <c s="107">
        <v>220</v>
      </c>
      <c s="141" t="s">
        <v>1713</v>
      </c>
      <c s="274">
        <f>SUM(C1150,C1177,C1192)</f>
        <v>3658</v>
      </c>
    </row>
    <row customHeight="1" ht="17.25">
      <c s="107">
        <v>22001</v>
      </c>
      <c s="141" t="s">
        <v>1714</v>
      </c>
      <c s="274">
        <f>SUM(C1151:C1176)</f>
        <v>3619</v>
      </c>
    </row>
    <row customHeight="1" ht="17.25">
      <c s="107">
        <v>2200101</v>
      </c>
      <c s="107" t="s">
        <v>858</v>
      </c>
      <c s="277">
        <v>1753</v>
      </c>
    </row>
    <row customHeight="1" ht="17.25">
      <c s="107">
        <v>2200102</v>
      </c>
      <c s="107" t="s">
        <v>859</v>
      </c>
      <c s="277"/>
    </row>
    <row customHeight="1" ht="17.25">
      <c s="107">
        <v>2200103</v>
      </c>
      <c s="107" t="s">
        <v>860</v>
      </c>
      <c s="277"/>
    </row>
    <row customHeight="1" ht="17.25">
      <c s="107">
        <v>2200104</v>
      </c>
      <c s="107" t="s">
        <v>1715</v>
      </c>
      <c s="277">
        <v>10</v>
      </c>
    </row>
    <row customHeight="1" ht="17.25">
      <c s="107">
        <v>2200106</v>
      </c>
      <c s="107" t="s">
        <v>1716</v>
      </c>
      <c s="277">
        <v>1358</v>
      </c>
    </row>
    <row customHeight="1" ht="17.25">
      <c s="107">
        <v>2200107</v>
      </c>
      <c s="107" t="s">
        <v>1717</v>
      </c>
      <c s="277"/>
    </row>
    <row customHeight="1" ht="17.25">
      <c s="107">
        <v>2200108</v>
      </c>
      <c s="107" t="s">
        <v>1718</v>
      </c>
      <c s="277"/>
    </row>
    <row customHeight="1" ht="17.25">
      <c s="107">
        <v>2200109</v>
      </c>
      <c s="107" t="s">
        <v>1719</v>
      </c>
      <c s="277">
        <v>120</v>
      </c>
    </row>
    <row customHeight="1" ht="17.25">
      <c s="107">
        <v>2200112</v>
      </c>
      <c s="107" t="s">
        <v>1720</v>
      </c>
      <c s="277"/>
    </row>
    <row customHeight="1" ht="17.25">
      <c s="107">
        <v>2200113</v>
      </c>
      <c s="107" t="s">
        <v>1721</v>
      </c>
      <c s="277"/>
    </row>
    <row customHeight="1" ht="17.25">
      <c s="107">
        <v>2200114</v>
      </c>
      <c s="107" t="s">
        <v>1722</v>
      </c>
      <c s="277"/>
    </row>
    <row customHeight="1" ht="17.25">
      <c s="107">
        <v>2200115</v>
      </c>
      <c s="107" t="s">
        <v>1723</v>
      </c>
      <c s="277"/>
    </row>
    <row customHeight="1" ht="17.25">
      <c s="107">
        <v>2200116</v>
      </c>
      <c s="107" t="s">
        <v>1724</v>
      </c>
      <c s="277"/>
    </row>
    <row customHeight="1" ht="17.25">
      <c s="107">
        <v>2200119</v>
      </c>
      <c s="107" t="s">
        <v>1725</v>
      </c>
      <c s="277"/>
    </row>
    <row customHeight="1" ht="17.25">
      <c s="107">
        <v>2200120</v>
      </c>
      <c s="107" t="s">
        <v>1726</v>
      </c>
      <c s="277"/>
    </row>
    <row customHeight="1" ht="17.25">
      <c s="107">
        <v>2200121</v>
      </c>
      <c s="107" t="s">
        <v>1727</v>
      </c>
      <c s="277"/>
    </row>
    <row customHeight="1" ht="17.25">
      <c s="107">
        <v>2200122</v>
      </c>
      <c s="107" t="s">
        <v>1728</v>
      </c>
      <c s="277"/>
    </row>
    <row customHeight="1" ht="17.25">
      <c s="107">
        <v>2200123</v>
      </c>
      <c s="107" t="s">
        <v>1729</v>
      </c>
      <c s="277"/>
    </row>
    <row customHeight="1" ht="17.25">
      <c s="107">
        <v>2200124</v>
      </c>
      <c s="107" t="s">
        <v>1730</v>
      </c>
      <c s="277"/>
    </row>
    <row customHeight="1" ht="17.25">
      <c s="107">
        <v>2200125</v>
      </c>
      <c s="107" t="s">
        <v>1731</v>
      </c>
      <c s="277"/>
    </row>
    <row customHeight="1" ht="17.25">
      <c s="107">
        <v>2200126</v>
      </c>
      <c s="107" t="s">
        <v>1732</v>
      </c>
      <c s="277"/>
    </row>
    <row customHeight="1" ht="17.25">
      <c s="107">
        <v>2200127</v>
      </c>
      <c s="107" t="s">
        <v>1733</v>
      </c>
      <c s="277"/>
    </row>
    <row customHeight="1" ht="17.25">
      <c s="107">
        <v>2200128</v>
      </c>
      <c s="107" t="s">
        <v>1734</v>
      </c>
      <c s="277"/>
    </row>
    <row customHeight="1" ht="17.25">
      <c s="107">
        <v>2200129</v>
      </c>
      <c s="107" t="s">
        <v>1735</v>
      </c>
      <c s="277"/>
    </row>
    <row customHeight="1" ht="17.25">
      <c s="107">
        <v>2200150</v>
      </c>
      <c s="107" t="s">
        <v>867</v>
      </c>
      <c s="277"/>
    </row>
    <row customHeight="1" ht="17.25">
      <c s="107">
        <v>2200199</v>
      </c>
      <c s="107" t="s">
        <v>1736</v>
      </c>
      <c s="277">
        <v>378</v>
      </c>
    </row>
    <row customHeight="1" ht="17.25">
      <c s="107">
        <v>22005</v>
      </c>
      <c s="141" t="s">
        <v>1737</v>
      </c>
      <c s="274">
        <f>SUM(C1178:C1191)</f>
        <v>39</v>
      </c>
    </row>
    <row customHeight="1" ht="17.25">
      <c s="107">
        <v>2200501</v>
      </c>
      <c s="107" t="s">
        <v>858</v>
      </c>
      <c s="277"/>
    </row>
    <row customHeight="1" ht="17.25">
      <c s="107">
        <v>2200502</v>
      </c>
      <c s="107" t="s">
        <v>859</v>
      </c>
      <c s="277"/>
    </row>
    <row customHeight="1" ht="17.25">
      <c s="107">
        <v>2200503</v>
      </c>
      <c s="107" t="s">
        <v>860</v>
      </c>
      <c s="277"/>
    </row>
    <row customHeight="1" ht="17.25">
      <c s="107">
        <v>2200504</v>
      </c>
      <c s="107" t="s">
        <v>1738</v>
      </c>
      <c s="277"/>
    </row>
    <row customHeight="1" ht="17.25">
      <c s="107">
        <v>2200506</v>
      </c>
      <c s="107" t="s">
        <v>1739</v>
      </c>
      <c s="277"/>
    </row>
    <row customHeight="1" ht="17.25">
      <c s="107">
        <v>2200507</v>
      </c>
      <c s="107" t="s">
        <v>1740</v>
      </c>
      <c s="277"/>
    </row>
    <row customHeight="1" ht="17.25">
      <c s="107">
        <v>2200508</v>
      </c>
      <c s="107" t="s">
        <v>1741</v>
      </c>
      <c s="277"/>
    </row>
    <row customHeight="1" ht="17.25">
      <c s="107">
        <v>2200509</v>
      </c>
      <c s="107" t="s">
        <v>1742</v>
      </c>
      <c s="277">
        <v>39</v>
      </c>
    </row>
    <row customHeight="1" ht="17.25">
      <c s="107">
        <v>2200510</v>
      </c>
      <c s="107" t="s">
        <v>1743</v>
      </c>
      <c s="277"/>
    </row>
    <row customHeight="1" ht="17.25">
      <c s="107">
        <v>2200511</v>
      </c>
      <c s="107" t="s">
        <v>1744</v>
      </c>
      <c s="277"/>
    </row>
    <row customHeight="1" ht="17.25">
      <c s="107">
        <v>2200512</v>
      </c>
      <c s="107" t="s">
        <v>1745</v>
      </c>
      <c s="277"/>
    </row>
    <row customHeight="1" ht="17.25">
      <c s="107">
        <v>2200513</v>
      </c>
      <c s="107" t="s">
        <v>1746</v>
      </c>
      <c s="277"/>
    </row>
    <row customHeight="1" ht="17.25">
      <c s="107">
        <v>2200514</v>
      </c>
      <c s="107" t="s">
        <v>1747</v>
      </c>
      <c s="277"/>
    </row>
    <row customHeight="1" ht="17.25">
      <c s="107">
        <v>2200599</v>
      </c>
      <c s="107" t="s">
        <v>1748</v>
      </c>
      <c s="277"/>
    </row>
    <row customHeight="1" ht="17.25">
      <c s="107">
        <v>22099</v>
      </c>
      <c s="141" t="s">
        <v>1749</v>
      </c>
      <c s="274">
        <f>C1193</f>
        <v>0</v>
      </c>
    </row>
    <row customHeight="1" ht="17.25">
      <c s="107">
        <v>2209999</v>
      </c>
      <c s="107" t="s">
        <v>1750</v>
      </c>
      <c s="277"/>
    </row>
    <row customHeight="1" ht="17.25">
      <c s="107">
        <v>221</v>
      </c>
      <c s="141" t="s">
        <v>1751</v>
      </c>
      <c s="274">
        <f>SUM(C1195,C1207,C1211)</f>
        <v>11287</v>
      </c>
    </row>
    <row customHeight="1" ht="17.25">
      <c s="107">
        <v>22101</v>
      </c>
      <c s="141" t="s">
        <v>1752</v>
      </c>
      <c s="274">
        <f>SUM(C1196:C1206)</f>
        <v>3993</v>
      </c>
    </row>
    <row customHeight="1" ht="17.25">
      <c s="107">
        <v>2210101</v>
      </c>
      <c s="107" t="s">
        <v>1753</v>
      </c>
      <c s="277"/>
    </row>
    <row customHeight="1" ht="17.25">
      <c s="107">
        <v>2210102</v>
      </c>
      <c s="107" t="s">
        <v>1754</v>
      </c>
      <c s="277"/>
    </row>
    <row customHeight="1" ht="17.25">
      <c s="107">
        <v>2210103</v>
      </c>
      <c s="107" t="s">
        <v>1755</v>
      </c>
      <c s="277">
        <v>538</v>
      </c>
    </row>
    <row customHeight="1" ht="17.25">
      <c s="107">
        <v>2210104</v>
      </c>
      <c s="107" t="s">
        <v>1756</v>
      </c>
      <c s="277"/>
    </row>
    <row customHeight="1" ht="17.25">
      <c s="107">
        <v>2210105</v>
      </c>
      <c s="107" t="s">
        <v>1757</v>
      </c>
      <c s="277">
        <v>165</v>
      </c>
    </row>
    <row customHeight="1" ht="17.25">
      <c s="107">
        <v>2210106</v>
      </c>
      <c s="107" t="s">
        <v>1758</v>
      </c>
      <c s="277">
        <v>110</v>
      </c>
    </row>
    <row customHeight="1" ht="17.25">
      <c s="107">
        <v>2210107</v>
      </c>
      <c s="107" t="s">
        <v>1759</v>
      </c>
      <c s="277">
        <v>45</v>
      </c>
    </row>
    <row customHeight="1" ht="17.25">
      <c s="107">
        <v>2210108</v>
      </c>
      <c s="107" t="s">
        <v>1760</v>
      </c>
      <c s="277">
        <v>2131</v>
      </c>
    </row>
    <row customHeight="1" ht="17.25">
      <c s="107">
        <v>2210109</v>
      </c>
      <c s="107" t="s">
        <v>1761</v>
      </c>
      <c s="277"/>
    </row>
    <row customHeight="1" ht="17.25">
      <c s="107">
        <v>2210110</v>
      </c>
      <c s="107" t="s">
        <v>1762</v>
      </c>
      <c s="277">
        <v>237</v>
      </c>
    </row>
    <row customHeight="1" ht="17.25">
      <c s="107">
        <v>2210199</v>
      </c>
      <c s="107" t="s">
        <v>1763</v>
      </c>
      <c s="277">
        <v>767</v>
      </c>
    </row>
    <row customHeight="1" ht="17.25">
      <c s="107">
        <v>22102</v>
      </c>
      <c s="141" t="s">
        <v>1764</v>
      </c>
      <c s="274">
        <f>SUM(C1208:C1210)</f>
        <v>7294</v>
      </c>
    </row>
    <row customHeight="1" ht="17.25">
      <c s="107">
        <v>2210201</v>
      </c>
      <c s="107" t="s">
        <v>1765</v>
      </c>
      <c s="277">
        <v>6973</v>
      </c>
    </row>
    <row customHeight="1" ht="17.25">
      <c s="107">
        <v>2210202</v>
      </c>
      <c s="107" t="s">
        <v>1766</v>
      </c>
      <c s="277"/>
    </row>
    <row customHeight="1" ht="17.25">
      <c s="107">
        <v>2210203</v>
      </c>
      <c s="107" t="s">
        <v>1767</v>
      </c>
      <c s="277">
        <v>321</v>
      </c>
    </row>
    <row customHeight="1" ht="17.25">
      <c s="107">
        <v>22103</v>
      </c>
      <c s="141" t="s">
        <v>1768</v>
      </c>
      <c s="274">
        <f>SUM(C1212:C1214)</f>
        <v>0</v>
      </c>
    </row>
    <row customHeight="1" ht="17.25">
      <c s="107">
        <v>2210301</v>
      </c>
      <c s="107" t="s">
        <v>1769</v>
      </c>
      <c s="277"/>
    </row>
    <row customHeight="1" ht="17.25">
      <c s="107">
        <v>2210302</v>
      </c>
      <c s="107" t="s">
        <v>1770</v>
      </c>
      <c s="277"/>
    </row>
    <row customHeight="1" ht="17.25">
      <c s="107">
        <v>2210399</v>
      </c>
      <c s="107" t="s">
        <v>1771</v>
      </c>
      <c s="277"/>
    </row>
    <row customHeight="1" ht="17.25">
      <c s="107">
        <v>222</v>
      </c>
      <c s="141" t="s">
        <v>1772</v>
      </c>
      <c s="274">
        <f>SUM(C1216,C1234,C1241,C1247)</f>
        <v>2233</v>
      </c>
    </row>
    <row customHeight="1" ht="17.25">
      <c s="107">
        <v>22201</v>
      </c>
      <c s="141" t="s">
        <v>1773</v>
      </c>
      <c s="274">
        <f>SUM(C1217:C1233)</f>
        <v>2208</v>
      </c>
    </row>
    <row customHeight="1" ht="17.25">
      <c s="107">
        <v>2220101</v>
      </c>
      <c s="107" t="s">
        <v>858</v>
      </c>
      <c s="277"/>
    </row>
    <row customHeight="1" ht="17.25">
      <c s="107">
        <v>2220102</v>
      </c>
      <c s="107" t="s">
        <v>859</v>
      </c>
      <c s="277"/>
    </row>
    <row customHeight="1" ht="17.25">
      <c s="107">
        <v>2220103</v>
      </c>
      <c s="107" t="s">
        <v>860</v>
      </c>
      <c s="277"/>
    </row>
    <row customHeight="1" ht="17.25">
      <c s="107">
        <v>2220104</v>
      </c>
      <c s="107" t="s">
        <v>1774</v>
      </c>
      <c s="277"/>
    </row>
    <row customHeight="1" ht="17.25">
      <c s="107">
        <v>2220105</v>
      </c>
      <c s="107" t="s">
        <v>1775</v>
      </c>
      <c s="277"/>
    </row>
    <row customHeight="1" ht="17.25">
      <c s="107">
        <v>2220106</v>
      </c>
      <c s="107" t="s">
        <v>1776</v>
      </c>
      <c s="277"/>
    </row>
    <row customHeight="1" ht="17.25">
      <c s="107">
        <v>2220107</v>
      </c>
      <c s="107" t="s">
        <v>1777</v>
      </c>
      <c s="277"/>
    </row>
    <row customHeight="1" ht="17.25">
      <c s="107">
        <v>2220112</v>
      </c>
      <c s="107" t="s">
        <v>1778</v>
      </c>
      <c s="277"/>
    </row>
    <row customHeight="1" ht="17.25">
      <c s="107">
        <v>2220113</v>
      </c>
      <c s="107" t="s">
        <v>1779</v>
      </c>
      <c s="277"/>
    </row>
    <row customHeight="1" ht="17.25">
      <c s="107">
        <v>2220114</v>
      </c>
      <c s="107" t="s">
        <v>1780</v>
      </c>
      <c s="277"/>
    </row>
    <row customHeight="1" ht="17.25">
      <c s="107">
        <v>2220115</v>
      </c>
      <c s="107" t="s">
        <v>1781</v>
      </c>
      <c s="277"/>
    </row>
    <row customHeight="1" ht="17.25">
      <c s="107">
        <v>2220118</v>
      </c>
      <c s="107" t="s">
        <v>1782</v>
      </c>
      <c s="277"/>
    </row>
    <row customHeight="1" ht="17.25">
      <c s="107">
        <v>2220119</v>
      </c>
      <c s="107" t="s">
        <v>1783</v>
      </c>
      <c s="277"/>
    </row>
    <row customHeight="1" ht="17.25">
      <c s="107">
        <v>2220120</v>
      </c>
      <c s="107" t="s">
        <v>1784</v>
      </c>
      <c s="277"/>
    </row>
    <row customHeight="1" ht="17.25">
      <c s="107">
        <v>2220121</v>
      </c>
      <c s="107" t="s">
        <v>1785</v>
      </c>
      <c s="277"/>
    </row>
    <row customHeight="1" ht="17.25">
      <c s="107">
        <v>2220150</v>
      </c>
      <c s="107" t="s">
        <v>867</v>
      </c>
      <c s="277"/>
    </row>
    <row customHeight="1" ht="17.25">
      <c s="107">
        <v>2220199</v>
      </c>
      <c s="107" t="s">
        <v>1786</v>
      </c>
      <c s="277">
        <v>2208</v>
      </c>
    </row>
    <row customHeight="1" ht="17.25">
      <c s="107">
        <v>22203</v>
      </c>
      <c s="141" t="s">
        <v>1787</v>
      </c>
      <c s="274">
        <f>SUM(C1235:C1240)</f>
        <v>0</v>
      </c>
    </row>
    <row customHeight="1" ht="17.25">
      <c s="107">
        <v>2220301</v>
      </c>
      <c s="107" t="s">
        <v>1788</v>
      </c>
      <c s="277"/>
    </row>
    <row customHeight="1" ht="17.25">
      <c s="107">
        <v>2220303</v>
      </c>
      <c s="107" t="s">
        <v>1789</v>
      </c>
      <c s="277"/>
    </row>
    <row customHeight="1" ht="17.25">
      <c s="107">
        <v>2220304</v>
      </c>
      <c s="107" t="s">
        <v>1790</v>
      </c>
      <c s="277"/>
    </row>
    <row customHeight="1" ht="17.25">
      <c s="168">
        <v>2220305</v>
      </c>
      <c s="168" t="s">
        <v>1791</v>
      </c>
      <c s="277"/>
    </row>
    <row customHeight="1" ht="17.25">
      <c s="168">
        <v>2220306</v>
      </c>
      <c s="168" t="s">
        <v>1792</v>
      </c>
      <c s="277"/>
    </row>
    <row customHeight="1" ht="17.25">
      <c s="168">
        <v>2220399</v>
      </c>
      <c s="168" t="s">
        <v>1793</v>
      </c>
      <c s="277"/>
    </row>
    <row customHeight="1" ht="17.25">
      <c s="168">
        <v>22204</v>
      </c>
      <c s="169" t="s">
        <v>1794</v>
      </c>
      <c s="274">
        <f>SUM(C1242:C1246)</f>
        <v>0</v>
      </c>
    </row>
    <row customHeight="1" ht="17.25">
      <c s="168">
        <v>2220401</v>
      </c>
      <c s="168" t="s">
        <v>1795</v>
      </c>
      <c s="277"/>
    </row>
    <row customHeight="1" ht="17.25">
      <c s="168">
        <v>2220402</v>
      </c>
      <c s="168" t="s">
        <v>1796</v>
      </c>
      <c s="277"/>
    </row>
    <row customHeight="1" ht="17.25">
      <c s="168">
        <v>2220403</v>
      </c>
      <c s="168" t="s">
        <v>1797</v>
      </c>
      <c s="277"/>
    </row>
    <row customHeight="1" ht="17.25">
      <c s="168">
        <v>2220404</v>
      </c>
      <c s="168" t="s">
        <v>1798</v>
      </c>
      <c s="277"/>
    </row>
    <row customHeight="1" ht="17.25">
      <c s="168">
        <v>2220499</v>
      </c>
      <c s="168" t="s">
        <v>1799</v>
      </c>
      <c s="277"/>
    </row>
    <row customHeight="1" ht="17.25">
      <c s="168">
        <v>22205</v>
      </c>
      <c s="169" t="s">
        <v>1800</v>
      </c>
      <c s="274">
        <f>SUM(C1248:C1259)</f>
        <v>25</v>
      </c>
    </row>
    <row customHeight="1" ht="17.25">
      <c s="168">
        <v>2220501</v>
      </c>
      <c s="168" t="s">
        <v>1801</v>
      </c>
      <c s="277"/>
    </row>
    <row customHeight="1" ht="17.25">
      <c s="168">
        <v>2220502</v>
      </c>
      <c s="168" t="s">
        <v>1802</v>
      </c>
      <c s="277"/>
    </row>
    <row customHeight="1" ht="17.25">
      <c s="168">
        <v>2220503</v>
      </c>
      <c s="168" t="s">
        <v>1803</v>
      </c>
      <c s="277"/>
    </row>
    <row customHeight="1" ht="17.25">
      <c s="168">
        <v>2220504</v>
      </c>
      <c s="168" t="s">
        <v>1804</v>
      </c>
      <c s="277"/>
    </row>
    <row customHeight="1" ht="17.25">
      <c s="168">
        <v>2220505</v>
      </c>
      <c s="168" t="s">
        <v>1805</v>
      </c>
      <c s="277"/>
    </row>
    <row customHeight="1" ht="17.25">
      <c s="168">
        <v>2220506</v>
      </c>
      <c s="168" t="s">
        <v>1806</v>
      </c>
      <c s="277"/>
    </row>
    <row customHeight="1" ht="17.25">
      <c s="168">
        <v>2220507</v>
      </c>
      <c s="168" t="s">
        <v>1807</v>
      </c>
      <c s="277"/>
    </row>
    <row customHeight="1" ht="17.25">
      <c s="168">
        <v>2220508</v>
      </c>
      <c s="168" t="s">
        <v>1808</v>
      </c>
      <c s="277"/>
    </row>
    <row customHeight="1" ht="17.25">
      <c s="168">
        <v>2220509</v>
      </c>
      <c s="168" t="s">
        <v>1809</v>
      </c>
      <c s="277"/>
    </row>
    <row customHeight="1" ht="17.25">
      <c s="168">
        <v>2220510</v>
      </c>
      <c s="168" t="s">
        <v>1810</v>
      </c>
      <c s="277"/>
    </row>
    <row customHeight="1" ht="17.25">
      <c s="168">
        <v>2220511</v>
      </c>
      <c s="168" t="s">
        <v>1811</v>
      </c>
      <c s="277">
        <v>25</v>
      </c>
    </row>
    <row customHeight="1" ht="17.25">
      <c s="168">
        <v>2220599</v>
      </c>
      <c s="168" t="s">
        <v>1812</v>
      </c>
      <c s="277"/>
    </row>
    <row customHeight="1" ht="17.25">
      <c s="168">
        <v>224</v>
      </c>
      <c s="169" t="s">
        <v>1813</v>
      </c>
      <c s="274">
        <f>SUM(C1261,C1272,C1279,C1287,C1300,C1304,C1308)</f>
        <v>4128</v>
      </c>
    </row>
    <row customHeight="1" ht="17.25">
      <c s="168">
        <v>22401</v>
      </c>
      <c s="169" t="s">
        <v>1814</v>
      </c>
      <c s="274">
        <f>SUM(C1262:C1271)</f>
        <v>2022</v>
      </c>
    </row>
    <row customHeight="1" ht="17.25">
      <c s="168">
        <v>2240101</v>
      </c>
      <c s="168" t="s">
        <v>858</v>
      </c>
      <c s="277">
        <v>493</v>
      </c>
    </row>
    <row customHeight="1" ht="17.25">
      <c s="168">
        <v>2240102</v>
      </c>
      <c s="168" t="s">
        <v>859</v>
      </c>
      <c s="277">
        <v>3</v>
      </c>
    </row>
    <row customHeight="1" ht="17.25">
      <c s="168">
        <v>2240103</v>
      </c>
      <c s="168" t="s">
        <v>860</v>
      </c>
      <c s="277"/>
    </row>
    <row customHeight="1" ht="17.25">
      <c s="168">
        <v>2240104</v>
      </c>
      <c s="168" t="s">
        <v>1815</v>
      </c>
      <c s="277"/>
    </row>
    <row customHeight="1" ht="17.25">
      <c s="168">
        <v>2240105</v>
      </c>
      <c s="168" t="s">
        <v>1816</v>
      </c>
      <c s="277"/>
    </row>
    <row customHeight="1" ht="17.25">
      <c s="168">
        <v>2240106</v>
      </c>
      <c s="168" t="s">
        <v>1817</v>
      </c>
      <c s="277">
        <v>68</v>
      </c>
    </row>
    <row customHeight="1" ht="17.25">
      <c s="168">
        <v>2240108</v>
      </c>
      <c s="168" t="s">
        <v>1818</v>
      </c>
      <c s="277">
        <v>414</v>
      </c>
    </row>
    <row customHeight="1" ht="17.25">
      <c s="168">
        <v>2240109</v>
      </c>
      <c s="168" t="s">
        <v>1819</v>
      </c>
      <c s="277">
        <v>33</v>
      </c>
    </row>
    <row customHeight="1" ht="17.25">
      <c s="168">
        <v>2240150</v>
      </c>
      <c s="168" t="s">
        <v>867</v>
      </c>
      <c s="277">
        <v>311</v>
      </c>
    </row>
    <row customHeight="1" ht="17.25">
      <c s="168">
        <v>2240199</v>
      </c>
      <c s="168" t="s">
        <v>1820</v>
      </c>
      <c s="277">
        <v>700</v>
      </c>
    </row>
    <row customHeight="1" ht="17.25">
      <c s="168">
        <v>22402</v>
      </c>
      <c s="169" t="s">
        <v>1821</v>
      </c>
      <c s="274">
        <f>SUM(C1273:C1278)</f>
        <v>168</v>
      </c>
    </row>
    <row customHeight="1" ht="17.25">
      <c s="168">
        <v>2240201</v>
      </c>
      <c s="168" t="s">
        <v>858</v>
      </c>
      <c s="277">
        <v>35</v>
      </c>
    </row>
    <row customHeight="1" ht="17.25">
      <c s="168">
        <v>2240202</v>
      </c>
      <c s="168" t="s">
        <v>859</v>
      </c>
      <c s="277"/>
    </row>
    <row customHeight="1" ht="17.25">
      <c s="168">
        <v>2240203</v>
      </c>
      <c s="168" t="s">
        <v>860</v>
      </c>
      <c s="277"/>
    </row>
    <row customHeight="1" ht="17.25">
      <c s="168">
        <v>2240204</v>
      </c>
      <c s="168" t="s">
        <v>1822</v>
      </c>
      <c s="277">
        <v>75</v>
      </c>
    </row>
    <row customHeight="1" ht="17.25">
      <c s="168">
        <v>2240250</v>
      </c>
      <c s="168" t="s">
        <v>867</v>
      </c>
      <c s="277"/>
    </row>
    <row customHeight="1" ht="17.25">
      <c s="168">
        <v>2240299</v>
      </c>
      <c s="168" t="s">
        <v>1823</v>
      </c>
      <c s="277">
        <v>58</v>
      </c>
    </row>
    <row customHeight="1" ht="17.25">
      <c s="168">
        <v>22404</v>
      </c>
      <c s="169" t="s">
        <v>1824</v>
      </c>
      <c s="274">
        <f>SUM(C1280:C1286)</f>
        <v>0</v>
      </c>
    </row>
    <row customHeight="1" ht="17.25">
      <c s="168">
        <v>2240401</v>
      </c>
      <c s="168" t="s">
        <v>858</v>
      </c>
      <c s="277"/>
    </row>
    <row customHeight="1" ht="17.25">
      <c s="168">
        <v>2240402</v>
      </c>
      <c s="168" t="s">
        <v>859</v>
      </c>
      <c s="277"/>
    </row>
    <row customHeight="1" ht="17.25">
      <c s="168">
        <v>2240403</v>
      </c>
      <c s="168" t="s">
        <v>860</v>
      </c>
      <c s="277"/>
    </row>
    <row customHeight="1" ht="17.25">
      <c s="168">
        <v>2240404</v>
      </c>
      <c s="168" t="s">
        <v>1825</v>
      </c>
      <c s="277"/>
    </row>
    <row customHeight="1" ht="17.25">
      <c s="168">
        <v>2240405</v>
      </c>
      <c s="168" t="s">
        <v>1826</v>
      </c>
      <c s="277"/>
    </row>
    <row customHeight="1" ht="17.25">
      <c s="168">
        <v>2240450</v>
      </c>
      <c s="168" t="s">
        <v>867</v>
      </c>
      <c s="277"/>
    </row>
    <row customHeight="1" ht="17.25">
      <c s="168">
        <v>2240499</v>
      </c>
      <c s="168" t="s">
        <v>1827</v>
      </c>
      <c s="277"/>
    </row>
    <row customHeight="1" ht="17.25">
      <c s="168">
        <v>22405</v>
      </c>
      <c s="169" t="s">
        <v>1828</v>
      </c>
      <c s="274">
        <f>SUM(C1288:C1299)</f>
        <v>0</v>
      </c>
    </row>
    <row customHeight="1" ht="17.25">
      <c s="168">
        <v>2240501</v>
      </c>
      <c s="168" t="s">
        <v>858</v>
      </c>
      <c s="277"/>
    </row>
    <row customHeight="1" ht="17.25">
      <c s="168">
        <v>2240502</v>
      </c>
      <c s="168" t="s">
        <v>859</v>
      </c>
      <c s="277"/>
    </row>
    <row customHeight="1" ht="17.25">
      <c s="168">
        <v>2240503</v>
      </c>
      <c s="168" t="s">
        <v>860</v>
      </c>
      <c s="277"/>
    </row>
    <row customHeight="1" ht="17.25">
      <c s="168">
        <v>2240504</v>
      </c>
      <c s="168" t="s">
        <v>1829</v>
      </c>
      <c s="277"/>
    </row>
    <row customHeight="1" ht="17.25">
      <c s="168">
        <v>2240505</v>
      </c>
      <c s="168" t="s">
        <v>1830</v>
      </c>
      <c s="277"/>
    </row>
    <row customHeight="1" ht="17.25">
      <c s="168">
        <v>2240506</v>
      </c>
      <c s="168" t="s">
        <v>1831</v>
      </c>
      <c s="277"/>
    </row>
    <row customHeight="1" ht="17.25">
      <c s="168">
        <v>2240507</v>
      </c>
      <c s="168" t="s">
        <v>1832</v>
      </c>
      <c s="277"/>
    </row>
    <row customHeight="1" ht="17.25">
      <c s="168">
        <v>2240508</v>
      </c>
      <c s="168" t="s">
        <v>1833</v>
      </c>
      <c s="277"/>
    </row>
    <row customHeight="1" ht="17.25">
      <c s="168">
        <v>2240509</v>
      </c>
      <c s="168" t="s">
        <v>1834</v>
      </c>
      <c s="277"/>
    </row>
    <row customHeight="1" ht="17.25">
      <c s="168">
        <v>2240510</v>
      </c>
      <c s="168" t="s">
        <v>1835</v>
      </c>
      <c s="277"/>
    </row>
    <row customHeight="1" ht="17.25">
      <c s="168">
        <v>2240550</v>
      </c>
      <c s="168" t="s">
        <v>1836</v>
      </c>
      <c s="277"/>
    </row>
    <row customHeight="1" ht="17.25">
      <c s="168">
        <v>2240599</v>
      </c>
      <c s="168" t="s">
        <v>1837</v>
      </c>
      <c s="277"/>
    </row>
    <row customHeight="1" ht="17.25">
      <c s="168">
        <v>22406</v>
      </c>
      <c s="169" t="s">
        <v>1838</v>
      </c>
      <c s="274">
        <f>SUM(C1301:C1303)</f>
        <v>559</v>
      </c>
    </row>
    <row customHeight="1" ht="17.25">
      <c s="168">
        <v>2240601</v>
      </c>
      <c s="168" t="s">
        <v>1839</v>
      </c>
      <c s="277">
        <v>466</v>
      </c>
    </row>
    <row customHeight="1" ht="17.25">
      <c s="168">
        <v>2240602</v>
      </c>
      <c s="168" t="s">
        <v>1840</v>
      </c>
      <c s="277">
        <v>17</v>
      </c>
    </row>
    <row customHeight="1" ht="17.25">
      <c s="168">
        <v>2240699</v>
      </c>
      <c s="168" t="s">
        <v>1841</v>
      </c>
      <c s="277">
        <v>76</v>
      </c>
    </row>
    <row customHeight="1" ht="17.25">
      <c s="168">
        <v>22407</v>
      </c>
      <c s="169" t="s">
        <v>1842</v>
      </c>
      <c s="274">
        <f>SUM(C1305:C1307)</f>
        <v>1246</v>
      </c>
    </row>
    <row customHeight="1" ht="17.25">
      <c s="168">
        <v>2240703</v>
      </c>
      <c s="168" t="s">
        <v>1843</v>
      </c>
      <c s="277">
        <v>895</v>
      </c>
    </row>
    <row customHeight="1" ht="17.25">
      <c s="168">
        <v>2240704</v>
      </c>
      <c s="168" t="s">
        <v>1844</v>
      </c>
      <c s="277">
        <v>87</v>
      </c>
    </row>
    <row customHeight="1" ht="17.25">
      <c s="168">
        <v>2240799</v>
      </c>
      <c s="168" t="s">
        <v>1845</v>
      </c>
      <c s="277">
        <v>264</v>
      </c>
    </row>
    <row customHeight="1" ht="17.25">
      <c s="168">
        <v>22499</v>
      </c>
      <c s="169" t="s">
        <v>1846</v>
      </c>
      <c s="274">
        <f>C1309</f>
        <v>133</v>
      </c>
    </row>
    <row customHeight="1" ht="17.25">
      <c s="168">
        <v>2249999</v>
      </c>
      <c s="168" t="s">
        <v>1847</v>
      </c>
      <c s="277">
        <v>133</v>
      </c>
    </row>
    <row customHeight="1" ht="17.25">
      <c s="168">
        <v>229</v>
      </c>
      <c s="169" t="s">
        <v>1848</v>
      </c>
      <c s="274">
        <f>C1311</f>
        <v>0</v>
      </c>
    </row>
    <row customHeight="1" ht="17.25">
      <c s="168">
        <v>22999</v>
      </c>
      <c s="169" t="s">
        <v>1849</v>
      </c>
      <c s="274">
        <f>C1312</f>
        <v>0</v>
      </c>
    </row>
    <row customHeight="1" ht="17.25">
      <c s="168">
        <v>2299999</v>
      </c>
      <c s="168" t="s">
        <v>1850</v>
      </c>
      <c s="277"/>
    </row>
    <row customHeight="1" ht="17.25">
      <c s="168">
        <v>232</v>
      </c>
      <c s="169" t="s">
        <v>1851</v>
      </c>
      <c s="274">
        <f>SUM(C1314,C1316,C1321)</f>
        <v>5996</v>
      </c>
    </row>
    <row customHeight="1" ht="17.25">
      <c s="168">
        <v>23201</v>
      </c>
      <c s="169" t="s">
        <v>1852</v>
      </c>
      <c s="274">
        <f>C1315</f>
        <v>0</v>
      </c>
    </row>
    <row customHeight="1" ht="17.25">
      <c s="168">
        <v>2320101</v>
      </c>
      <c s="168" t="s">
        <v>1853</v>
      </c>
      <c s="277"/>
    </row>
    <row customHeight="1" ht="17.25">
      <c s="168">
        <v>23202</v>
      </c>
      <c s="169" t="s">
        <v>1854</v>
      </c>
      <c s="274">
        <f>SUM(C1317:C1320)</f>
        <v>0</v>
      </c>
    </row>
    <row customHeight="1" ht="17.25">
      <c s="168">
        <v>2320201</v>
      </c>
      <c s="168" t="s">
        <v>1855</v>
      </c>
      <c s="277"/>
    </row>
    <row customHeight="1" ht="17.25">
      <c s="168">
        <v>2320202</v>
      </c>
      <c s="168" t="s">
        <v>1856</v>
      </c>
      <c s="277"/>
    </row>
    <row customHeight="1" ht="17.25">
      <c s="168">
        <v>2320203</v>
      </c>
      <c s="168" t="s">
        <v>1857</v>
      </c>
      <c s="277"/>
    </row>
    <row customHeight="1" ht="17.25">
      <c s="168">
        <v>2320299</v>
      </c>
      <c s="168" t="s">
        <v>1858</v>
      </c>
      <c s="277"/>
    </row>
    <row customHeight="1" ht="17.25">
      <c s="168">
        <v>23203</v>
      </c>
      <c s="169" t="s">
        <v>1859</v>
      </c>
      <c s="274">
        <f>SUM(C1322:C1325)</f>
        <v>5996</v>
      </c>
    </row>
    <row customHeight="1" ht="17.25">
      <c s="168">
        <v>2320301</v>
      </c>
      <c s="168" t="s">
        <v>1860</v>
      </c>
      <c s="277">
        <v>5996</v>
      </c>
    </row>
    <row customHeight="1" ht="17.25">
      <c s="168">
        <v>2320302</v>
      </c>
      <c s="168" t="s">
        <v>1861</v>
      </c>
      <c s="277"/>
    </row>
    <row customHeight="1" ht="17.25">
      <c s="168">
        <v>2320303</v>
      </c>
      <c s="168" t="s">
        <v>1862</v>
      </c>
      <c s="277"/>
    </row>
    <row customHeight="1" ht="17.25">
      <c s="168">
        <v>2320399</v>
      </c>
      <c s="168" t="s">
        <v>1863</v>
      </c>
      <c s="277"/>
    </row>
    <row customHeight="1" ht="17.25">
      <c s="168">
        <v>233</v>
      </c>
      <c s="169" t="s">
        <v>1864</v>
      </c>
      <c s="274">
        <f>C1327+C1329+C1331</f>
        <v>0</v>
      </c>
    </row>
    <row customHeight="1" ht="17.25">
      <c s="168">
        <v>23301</v>
      </c>
      <c s="169" t="s">
        <v>1865</v>
      </c>
      <c s="274">
        <f>C1328</f>
        <v>0</v>
      </c>
    </row>
    <row customHeight="1" ht="17.25">
      <c s="168">
        <v>2330101</v>
      </c>
      <c s="168" t="s">
        <v>1866</v>
      </c>
      <c s="277"/>
    </row>
    <row customHeight="1" ht="17.25">
      <c s="168">
        <v>23302</v>
      </c>
      <c s="169" t="s">
        <v>1867</v>
      </c>
      <c s="274">
        <f>C1330</f>
        <v>0</v>
      </c>
    </row>
    <row customHeight="1" ht="17.25">
      <c s="168">
        <v>2330201</v>
      </c>
      <c s="168" t="s">
        <v>1868</v>
      </c>
      <c s="277"/>
    </row>
    <row customHeight="1" ht="17.25">
      <c s="194">
        <v>23303</v>
      </c>
      <c s="195" t="s">
        <v>1869</v>
      </c>
      <c s="274">
        <f>C1332</f>
        <v>0</v>
      </c>
    </row>
    <row customHeight="1" ht="17.25">
      <c s="168">
        <v>2330301</v>
      </c>
      <c s="172" t="s">
        <v>1870</v>
      </c>
      <c s="277"/>
    </row>
  </sheetData>
  <sheetProtection autoFilter="0" sort="1" allowResizeRows="1" allowResizeColumns="1" objects="1" allowDragInsertRows="1" allowDragInsertColumns="1" insertRows="1" insertColumns="1" deleteRows="1" deleteColumns="1"/>
  <mergeCells count="3">
    <mergeCell ref="A1:C1"/>
    <mergeCell ref="A2:C2"/>
    <mergeCell ref="A3:C3"/>
  </mergeCells>
  <dataValidations count="1">
    <dataValidation type="decimal" allowBlank="1" showInputMessage="1" showErrorMessage="1" sqref="C5:C1332">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D0265-BDE3-CCA9-94EB-6A0CBFA8F644}" mc:Ignorable="x14ac">
  <dimension ref="A1:F77"/>
  <sheetViews>
    <sheetView defaultGridColor="0" colorId="8" topLeftCell="B1" showGridLines="0" workbookViewId="0" showZeros="0">
      <selection activeCell="A1" sqref="A1:F1"/>
    </sheetView>
  </sheetViews>
  <sheetFormatPr defaultColWidth="12.125" customHeight="1" defaultRowHeight="15.652500000000002"/>
  <cols>
    <col min="1" max="1" style="244" width="9.50390625" customWidth="1"/>
    <col min="2" max="2" style="244" width="34.75390625" customWidth="1"/>
    <col min="3" max="6" style="244" width="19.625" customWidth="1"/>
  </cols>
  <sheetData>
    <row customHeight="1" ht="36.75">
      <c s="269" t="str">
        <f>'##BASEINFO'!$B$2&amp;""&amp;'##BASEINFO'!$B$7&amp;"一般公共预算(基本)支出预算经济分类录入表"</f>
        <v>2024年芷江侗族自治县一般公共预算(基本)支出预算经济分类录入表</v>
      </c>
      <c s="121"/>
      <c s="121"/>
      <c s="121"/>
      <c s="121"/>
      <c s="121"/>
    </row>
    <row customHeight="1" ht="17.25">
      <c s="188"/>
      <c s="188"/>
      <c r="D2" s="122"/>
      <c s="122"/>
      <c s="122" t="s">
        <v>162</v>
      </c>
    </row>
    <row customHeight="1" ht="17.25">
      <c s="188"/>
      <c s="188"/>
      <c r="D3" s="122"/>
      <c s="122"/>
      <c s="272" t="str">
        <f>"单位："&amp;'##BASEINFO'!$B$19</f>
        <v>单位：万元</v>
      </c>
    </row>
    <row customHeight="1" ht="17.25">
      <c s="104" t="s">
        <v>185</v>
      </c>
      <c s="104" t="s">
        <v>186</v>
      </c>
      <c s="104" t="s">
        <v>1871</v>
      </c>
      <c s="104"/>
      <c s="104" t="s">
        <v>1872</v>
      </c>
      <c s="104"/>
    </row>
    <row customHeight="1" ht="21">
      <c s="126"/>
      <c s="126"/>
      <c s="126" t="s">
        <v>855</v>
      </c>
      <c s="126" t="s">
        <v>1873</v>
      </c>
      <c s="126" t="s">
        <v>855</v>
      </c>
      <c s="126" t="s">
        <v>1873</v>
      </c>
    </row>
    <row customHeight="1" ht="17.25">
      <c s="141"/>
      <c s="104" t="s">
        <v>855</v>
      </c>
      <c s="274">
        <f>SUM(C7,C12,C23,C31,C38,C42,C45,C49,C54,C60,C64,C69,C72)</f>
        <v>293401</v>
      </c>
      <c s="274">
        <f>SUM(D7,D12,D23,D31,D38,D42,D45,D49,D54,D60,D64,D69,D72)</f>
        <v>199971</v>
      </c>
      <c s="274">
        <f>SUM(E7,E12,E23,E31,E38,E42,E45,E49,E54,E60,E64,E69,E72)</f>
        <v>330978</v>
      </c>
      <c s="274">
        <f>SUM(F7,F12,F23,F31,F38,F42,F45,F49,F54,F60,F64,F69,F72)</f>
        <v>198810</v>
      </c>
    </row>
    <row customHeight="1" ht="17.25">
      <c s="107">
        <v>501</v>
      </c>
      <c s="125" t="s">
        <v>1874</v>
      </c>
      <c s="290">
        <v>53461</v>
      </c>
      <c s="274">
        <f>SUM(D8:D11)</f>
        <v>53461</v>
      </c>
      <c s="290">
        <v>59162</v>
      </c>
      <c s="274">
        <f>SUM(F8:F11)</f>
        <v>59162</v>
      </c>
    </row>
    <row customHeight="1" ht="17.25">
      <c s="107">
        <v>50101</v>
      </c>
      <c s="110" t="s">
        <v>1875</v>
      </c>
      <c s="290">
        <v>37430</v>
      </c>
      <c s="290">
        <v>37430</v>
      </c>
      <c s="290">
        <v>38302</v>
      </c>
      <c s="290">
        <v>38302</v>
      </c>
    </row>
    <row customHeight="1" ht="17.25">
      <c s="107">
        <v>50102</v>
      </c>
      <c s="110" t="s">
        <v>1876</v>
      </c>
      <c s="290">
        <v>7386</v>
      </c>
      <c s="290">
        <v>7386</v>
      </c>
      <c s="290">
        <v>9501</v>
      </c>
      <c s="290">
        <v>9501</v>
      </c>
    </row>
    <row customHeight="1" ht="17.25">
      <c s="107">
        <v>50103</v>
      </c>
      <c s="110" t="s">
        <v>1877</v>
      </c>
      <c s="290">
        <v>4112</v>
      </c>
      <c s="290">
        <v>4112</v>
      </c>
      <c s="290">
        <v>4225</v>
      </c>
      <c s="290">
        <v>4225</v>
      </c>
    </row>
    <row customHeight="1" ht="17.25">
      <c s="107">
        <v>50199</v>
      </c>
      <c s="110" t="s">
        <v>1878</v>
      </c>
      <c s="290">
        <v>4533</v>
      </c>
      <c s="290">
        <v>4533</v>
      </c>
      <c s="290">
        <v>7134</v>
      </c>
      <c s="290">
        <v>7134</v>
      </c>
    </row>
    <row customHeight="1" ht="17.25">
      <c s="107">
        <v>502</v>
      </c>
      <c s="125" t="s">
        <v>1879</v>
      </c>
      <c s="290">
        <v>43067</v>
      </c>
      <c s="274">
        <f>SUM(D13:D22)</f>
        <v>43067</v>
      </c>
      <c s="290">
        <v>40683</v>
      </c>
      <c s="274">
        <f>SUM(F13:F22)</f>
        <v>40683</v>
      </c>
    </row>
    <row customHeight="1" ht="17.25">
      <c s="107">
        <v>50201</v>
      </c>
      <c s="110" t="s">
        <v>1880</v>
      </c>
      <c s="290">
        <v>15161</v>
      </c>
      <c s="290">
        <v>15161</v>
      </c>
      <c s="290">
        <v>11065</v>
      </c>
      <c s="290">
        <v>11065</v>
      </c>
    </row>
    <row customHeight="1" ht="17.25">
      <c s="107">
        <v>50202</v>
      </c>
      <c s="110" t="s">
        <v>1881</v>
      </c>
      <c s="290">
        <v>265</v>
      </c>
      <c s="290">
        <v>265</v>
      </c>
      <c s="290">
        <v>226</v>
      </c>
      <c s="290">
        <v>226</v>
      </c>
    </row>
    <row customHeight="1" ht="17.25">
      <c s="107">
        <v>50203</v>
      </c>
      <c s="110" t="s">
        <v>1882</v>
      </c>
      <c s="290">
        <v>1082</v>
      </c>
      <c s="290">
        <v>1082</v>
      </c>
      <c s="290">
        <v>240</v>
      </c>
      <c s="290">
        <v>240</v>
      </c>
    </row>
    <row customHeight="1" ht="17.25">
      <c s="107">
        <v>50204</v>
      </c>
      <c s="110" t="s">
        <v>1883</v>
      </c>
      <c s="290">
        <v>72</v>
      </c>
      <c s="290">
        <v>72</v>
      </c>
      <c s="290">
        <v>206</v>
      </c>
      <c s="290">
        <v>206</v>
      </c>
    </row>
    <row customHeight="1" ht="17.25">
      <c s="107">
        <v>50205</v>
      </c>
      <c s="110" t="s">
        <v>1884</v>
      </c>
      <c s="290">
        <v>1455</v>
      </c>
      <c s="290">
        <v>1455</v>
      </c>
      <c s="290">
        <v>7911</v>
      </c>
      <c s="290">
        <v>7911</v>
      </c>
    </row>
    <row customHeight="1" ht="17.25">
      <c s="107">
        <v>50206</v>
      </c>
      <c s="110" t="s">
        <v>1885</v>
      </c>
      <c s="290">
        <v>367</v>
      </c>
      <c s="290">
        <v>367</v>
      </c>
      <c s="290">
        <v>344</v>
      </c>
      <c s="290">
        <v>344</v>
      </c>
    </row>
    <row customHeight="1" ht="17.25">
      <c s="107">
        <v>50207</v>
      </c>
      <c s="110" t="s">
        <v>1886</v>
      </c>
      <c s="290"/>
      <c s="290"/>
      <c s="290"/>
      <c s="290"/>
    </row>
    <row customHeight="1" ht="17.25">
      <c s="107">
        <v>50208</v>
      </c>
      <c s="110" t="s">
        <v>1887</v>
      </c>
      <c s="290">
        <v>401</v>
      </c>
      <c s="290">
        <v>401</v>
      </c>
      <c s="290">
        <v>396</v>
      </c>
      <c s="290">
        <v>396</v>
      </c>
    </row>
    <row customHeight="1" ht="17.25">
      <c s="107">
        <v>50209</v>
      </c>
      <c s="110" t="s">
        <v>1888</v>
      </c>
      <c s="290">
        <v>709</v>
      </c>
      <c s="290">
        <v>709</v>
      </c>
      <c s="290">
        <v>1770</v>
      </c>
      <c s="290">
        <v>1770</v>
      </c>
    </row>
    <row customHeight="1" ht="17.25">
      <c s="107">
        <v>50299</v>
      </c>
      <c s="110" t="s">
        <v>1889</v>
      </c>
      <c s="290">
        <v>23555</v>
      </c>
      <c s="290">
        <v>23555</v>
      </c>
      <c s="290">
        <v>18525</v>
      </c>
      <c s="290">
        <v>18525</v>
      </c>
    </row>
    <row customHeight="1" ht="17.25">
      <c s="107">
        <v>503</v>
      </c>
      <c s="125" t="s">
        <v>1890</v>
      </c>
      <c s="290">
        <v>70132</v>
      </c>
      <c s="274">
        <f>SUM(D24:D30)</f>
        <v>0</v>
      </c>
      <c s="290">
        <v>72740</v>
      </c>
      <c s="274">
        <f>SUM(F24:F30)</f>
        <v>0</v>
      </c>
    </row>
    <row customHeight="1" ht="17.25">
      <c s="107">
        <v>50301</v>
      </c>
      <c s="110" t="s">
        <v>1891</v>
      </c>
      <c s="290">
        <v>4000</v>
      </c>
      <c s="290"/>
      <c s="290">
        <v>3227</v>
      </c>
      <c s="290"/>
    </row>
    <row customHeight="1" ht="17.25">
      <c s="107">
        <v>50302</v>
      </c>
      <c s="110" t="s">
        <v>1892</v>
      </c>
      <c s="290">
        <v>22000</v>
      </c>
      <c s="290"/>
      <c s="290">
        <v>24324</v>
      </c>
      <c s="290"/>
    </row>
    <row customHeight="1" ht="17.25">
      <c s="107">
        <v>50303</v>
      </c>
      <c s="110" t="s">
        <v>1893</v>
      </c>
      <c s="290"/>
      <c s="290"/>
      <c s="290">
        <v>52</v>
      </c>
      <c s="290"/>
    </row>
    <row customHeight="1" ht="17.25">
      <c s="107">
        <v>50305</v>
      </c>
      <c s="110" t="s">
        <v>1894</v>
      </c>
      <c s="290">
        <v>6</v>
      </c>
      <c s="290"/>
      <c s="290">
        <v>27</v>
      </c>
      <c s="290"/>
    </row>
    <row customHeight="1" ht="17.25">
      <c s="107">
        <v>50306</v>
      </c>
      <c s="110" t="s">
        <v>1895</v>
      </c>
      <c s="290">
        <v>2126</v>
      </c>
      <c s="290"/>
      <c s="290">
        <v>1708</v>
      </c>
      <c s="290"/>
    </row>
    <row customHeight="1" ht="17.25">
      <c s="107">
        <v>50307</v>
      </c>
      <c s="110" t="s">
        <v>1896</v>
      </c>
      <c s="290"/>
      <c s="290"/>
      <c s="290">
        <v>362</v>
      </c>
      <c s="290"/>
    </row>
    <row customHeight="1" ht="17.25">
      <c s="107">
        <v>50399</v>
      </c>
      <c s="110" t="s">
        <v>1897</v>
      </c>
      <c s="290">
        <v>42000</v>
      </c>
      <c s="290"/>
      <c s="290">
        <v>43040</v>
      </c>
      <c s="290"/>
    </row>
    <row customHeight="1" ht="17.25">
      <c s="107">
        <v>504</v>
      </c>
      <c s="125" t="s">
        <v>1898</v>
      </c>
      <c s="290"/>
      <c s="274">
        <f>SUM(D32:D37)</f>
        <v>0</v>
      </c>
      <c s="290"/>
      <c s="274">
        <f>SUM(F32:F37)</f>
        <v>0</v>
      </c>
    </row>
    <row customHeight="1" ht="17.25">
      <c s="107">
        <v>50401</v>
      </c>
      <c s="110" t="s">
        <v>1891</v>
      </c>
      <c s="290"/>
      <c s="290"/>
      <c s="290"/>
      <c s="290"/>
    </row>
    <row customHeight="1" ht="17.25">
      <c s="107">
        <v>50402</v>
      </c>
      <c s="110" t="s">
        <v>1892</v>
      </c>
      <c s="290"/>
      <c s="290"/>
      <c s="290"/>
      <c s="290"/>
    </row>
    <row customHeight="1" ht="17.25">
      <c s="107">
        <v>50403</v>
      </c>
      <c s="110" t="s">
        <v>1893</v>
      </c>
      <c s="290"/>
      <c s="290"/>
      <c s="290"/>
      <c s="290"/>
    </row>
    <row customHeight="1" ht="17.25">
      <c s="107">
        <v>50404</v>
      </c>
      <c s="110" t="s">
        <v>1895</v>
      </c>
      <c s="290"/>
      <c s="290"/>
      <c s="290"/>
      <c s="290"/>
    </row>
    <row customHeight="1" ht="17.25">
      <c s="107">
        <v>50405</v>
      </c>
      <c s="110" t="s">
        <v>1896</v>
      </c>
      <c s="290"/>
      <c s="290"/>
      <c s="290"/>
      <c s="290"/>
    </row>
    <row customHeight="1" ht="17.25">
      <c s="107">
        <v>50499</v>
      </c>
      <c s="110" t="s">
        <v>1897</v>
      </c>
      <c s="290"/>
      <c s="290"/>
      <c s="290"/>
      <c s="290"/>
    </row>
    <row customHeight="1" ht="17.25">
      <c s="107">
        <v>505</v>
      </c>
      <c s="125" t="s">
        <v>1899</v>
      </c>
      <c s="290">
        <v>56800</v>
      </c>
      <c s="274">
        <f>SUM(D39:D41)</f>
        <v>56800</v>
      </c>
      <c s="290">
        <v>58527</v>
      </c>
      <c s="274">
        <f>SUM(F39:F41)</f>
        <v>58527</v>
      </c>
    </row>
    <row customHeight="1" ht="17.25">
      <c s="107">
        <v>50501</v>
      </c>
      <c s="110" t="s">
        <v>1900</v>
      </c>
      <c s="290">
        <v>41526</v>
      </c>
      <c s="290">
        <v>41526</v>
      </c>
      <c s="290">
        <v>43535</v>
      </c>
      <c s="290">
        <v>43535</v>
      </c>
    </row>
    <row customHeight="1" ht="17.25">
      <c s="107">
        <v>50502</v>
      </c>
      <c s="110" t="s">
        <v>1901</v>
      </c>
      <c s="290">
        <v>15274</v>
      </c>
      <c s="290">
        <v>15274</v>
      </c>
      <c s="290">
        <v>11805</v>
      </c>
      <c s="290">
        <v>11805</v>
      </c>
    </row>
    <row customHeight="1" ht="17.25">
      <c s="107">
        <v>50599</v>
      </c>
      <c s="110" t="s">
        <v>1902</v>
      </c>
      <c s="290"/>
      <c s="290"/>
      <c s="290">
        <v>3187</v>
      </c>
      <c s="290">
        <v>3187</v>
      </c>
    </row>
    <row customHeight="1" ht="17.25">
      <c s="107">
        <v>506</v>
      </c>
      <c s="125" t="s">
        <v>1903</v>
      </c>
      <c s="290">
        <v>3133</v>
      </c>
      <c s="274">
        <f>SUM(D43:D44)</f>
        <v>0</v>
      </c>
      <c s="290">
        <v>3175</v>
      </c>
      <c s="274">
        <f>SUM(F43:F44)</f>
        <v>0</v>
      </c>
    </row>
    <row customHeight="1" ht="17.25">
      <c s="107">
        <v>50601</v>
      </c>
      <c s="110" t="s">
        <v>1904</v>
      </c>
      <c s="290">
        <v>3133</v>
      </c>
      <c s="290"/>
      <c s="290">
        <v>3175</v>
      </c>
      <c s="290"/>
    </row>
    <row customHeight="1" ht="17.25">
      <c s="107">
        <v>50602</v>
      </c>
      <c s="110" t="s">
        <v>1905</v>
      </c>
      <c s="290"/>
      <c s="290"/>
      <c s="290"/>
      <c s="290"/>
    </row>
    <row customHeight="1" ht="17.25">
      <c s="107">
        <v>507</v>
      </c>
      <c s="125" t="s">
        <v>1906</v>
      </c>
      <c s="290"/>
      <c s="274">
        <f>SUM(D46:D48)</f>
        <v>0</v>
      </c>
      <c s="290">
        <v>5926</v>
      </c>
      <c s="274">
        <f>SUM(F46:F48)</f>
        <v>0</v>
      </c>
    </row>
    <row customHeight="1" ht="17.25">
      <c s="107">
        <v>50701</v>
      </c>
      <c s="110" t="s">
        <v>1907</v>
      </c>
      <c s="290"/>
      <c s="290"/>
      <c s="290">
        <v>227</v>
      </c>
      <c s="290"/>
    </row>
    <row customHeight="1" ht="17.25">
      <c s="107">
        <v>50702</v>
      </c>
      <c s="110" t="s">
        <v>1908</v>
      </c>
      <c s="290"/>
      <c s="290"/>
      <c s="290">
        <v>31</v>
      </c>
      <c s="290"/>
    </row>
    <row customHeight="1" ht="17.25">
      <c s="107">
        <v>50799</v>
      </c>
      <c s="110" t="s">
        <v>1909</v>
      </c>
      <c s="290"/>
      <c s="290"/>
      <c s="290">
        <v>5668</v>
      </c>
      <c s="290"/>
    </row>
    <row customHeight="1" ht="17.25">
      <c s="107">
        <v>508</v>
      </c>
      <c s="125" t="s">
        <v>1910</v>
      </c>
      <c s="290"/>
      <c s="274">
        <f>SUM(D50:D53)</f>
        <v>0</v>
      </c>
      <c s="290"/>
      <c s="274">
        <f>SUM(F50:F53)</f>
        <v>0</v>
      </c>
    </row>
    <row customHeight="1" ht="17.25">
      <c s="107">
        <v>50803</v>
      </c>
      <c s="110" t="s">
        <v>1911</v>
      </c>
      <c s="290"/>
      <c s="290"/>
      <c s="290"/>
      <c s="290"/>
    </row>
    <row customHeight="1" ht="17.25">
      <c s="107">
        <v>50804</v>
      </c>
      <c s="110" t="s">
        <v>1912</v>
      </c>
      <c s="290"/>
      <c s="290"/>
      <c s="290"/>
      <c s="290"/>
    </row>
    <row customHeight="1" ht="17.25">
      <c s="107">
        <v>50805</v>
      </c>
      <c s="110" t="s">
        <v>1913</v>
      </c>
      <c s="290"/>
      <c s="290"/>
      <c s="290"/>
      <c s="290"/>
    </row>
    <row customHeight="1" ht="17.25">
      <c s="107">
        <v>50899</v>
      </c>
      <c s="110" t="s">
        <v>1914</v>
      </c>
      <c s="290"/>
      <c s="290"/>
      <c s="290"/>
      <c s="290"/>
    </row>
    <row customHeight="1" ht="17.25">
      <c s="107">
        <v>509</v>
      </c>
      <c s="125" t="s">
        <v>1915</v>
      </c>
      <c s="290">
        <v>46643</v>
      </c>
      <c s="274">
        <f>SUM(D55:D59)</f>
        <v>46643</v>
      </c>
      <c s="290">
        <v>40438</v>
      </c>
      <c s="274">
        <f>SUM(F55:F59)</f>
        <v>40438</v>
      </c>
    </row>
    <row customHeight="1" ht="17.25">
      <c s="107">
        <v>50901</v>
      </c>
      <c s="110" t="s">
        <v>1916</v>
      </c>
      <c s="290">
        <v>18764</v>
      </c>
      <c s="290">
        <v>18764</v>
      </c>
      <c s="290">
        <v>16055</v>
      </c>
      <c s="290">
        <v>16055</v>
      </c>
    </row>
    <row customHeight="1" ht="17.25">
      <c s="107">
        <v>50902</v>
      </c>
      <c s="110" t="s">
        <v>1917</v>
      </c>
      <c s="290">
        <v>3780</v>
      </c>
      <c s="290">
        <v>3780</v>
      </c>
      <c s="290">
        <v>2714</v>
      </c>
      <c s="290">
        <v>2714</v>
      </c>
    </row>
    <row customHeight="1" ht="17.25">
      <c s="107">
        <v>50903</v>
      </c>
      <c s="110" t="s">
        <v>1918</v>
      </c>
      <c s="290">
        <v>853</v>
      </c>
      <c s="290">
        <v>853</v>
      </c>
      <c s="290">
        <v>499</v>
      </c>
      <c s="290">
        <v>499</v>
      </c>
    </row>
    <row customHeight="1" ht="17.25">
      <c s="107">
        <v>50905</v>
      </c>
      <c s="110" t="s">
        <v>1919</v>
      </c>
      <c s="290">
        <v>176</v>
      </c>
      <c s="290">
        <v>176</v>
      </c>
      <c s="290">
        <v>387</v>
      </c>
      <c s="290">
        <v>387</v>
      </c>
    </row>
    <row customHeight="1" ht="17.25">
      <c s="107">
        <v>50999</v>
      </c>
      <c s="110" t="s">
        <v>1920</v>
      </c>
      <c s="290">
        <v>23070</v>
      </c>
      <c s="290">
        <v>23070</v>
      </c>
      <c s="290">
        <v>20783</v>
      </c>
      <c s="290">
        <v>20783</v>
      </c>
    </row>
    <row customHeight="1" ht="17.25">
      <c s="107">
        <v>510</v>
      </c>
      <c s="125" t="s">
        <v>1921</v>
      </c>
      <c s="290">
        <v>10165</v>
      </c>
      <c s="274">
        <f>SUM(D61:D63)</f>
        <v>0</v>
      </c>
      <c s="290">
        <v>31902</v>
      </c>
      <c s="274">
        <f>SUM(F61:F63)</f>
        <v>0</v>
      </c>
    </row>
    <row customHeight="1" ht="17.25">
      <c s="107">
        <v>51002</v>
      </c>
      <c s="110" t="s">
        <v>1922</v>
      </c>
      <c s="290">
        <v>10165</v>
      </c>
      <c s="290"/>
      <c s="290">
        <v>31902</v>
      </c>
      <c s="290"/>
    </row>
    <row customHeight="1" ht="17.25">
      <c s="107">
        <v>51003</v>
      </c>
      <c s="110" t="s">
        <v>1250</v>
      </c>
      <c s="290"/>
      <c s="290"/>
      <c s="290"/>
      <c s="290"/>
    </row>
    <row customHeight="1" ht="17.25">
      <c s="107">
        <v>51004</v>
      </c>
      <c s="110" t="s">
        <v>1923</v>
      </c>
      <c s="290"/>
      <c s="290"/>
      <c s="290"/>
      <c s="290"/>
    </row>
    <row customHeight="1" ht="17.25">
      <c s="107">
        <v>511</v>
      </c>
      <c s="125" t="s">
        <v>1924</v>
      </c>
      <c s="290">
        <v>6000</v>
      </c>
      <c s="274">
        <f>SUM(D65:D68)</f>
        <v>0</v>
      </c>
      <c s="290">
        <v>5996</v>
      </c>
      <c s="274">
        <f>SUM(F65:F68)</f>
        <v>0</v>
      </c>
    </row>
    <row customHeight="1" ht="17.25">
      <c s="107">
        <v>51101</v>
      </c>
      <c s="110" t="s">
        <v>1925</v>
      </c>
      <c s="290">
        <v>6000</v>
      </c>
      <c s="290"/>
      <c s="290">
        <v>5996</v>
      </c>
      <c s="290"/>
    </row>
    <row customHeight="1" ht="17.25">
      <c s="107">
        <v>51102</v>
      </c>
      <c s="110" t="s">
        <v>1926</v>
      </c>
      <c s="290"/>
      <c s="290"/>
      <c s="290"/>
      <c s="290"/>
    </row>
    <row customHeight="1" ht="17.25">
      <c s="107">
        <v>51103</v>
      </c>
      <c s="110" t="s">
        <v>1927</v>
      </c>
      <c s="290"/>
      <c s="290"/>
      <c s="290"/>
      <c s="290"/>
    </row>
    <row customHeight="1" ht="17.25">
      <c s="107">
        <v>51104</v>
      </c>
      <c s="110" t="s">
        <v>1928</v>
      </c>
      <c s="290"/>
      <c s="290"/>
      <c s="290"/>
      <c s="290"/>
    </row>
    <row customHeight="1" ht="17.25">
      <c s="107">
        <v>514</v>
      </c>
      <c s="125" t="s">
        <v>1929</v>
      </c>
      <c s="290">
        <v>4000</v>
      </c>
      <c s="274">
        <f>SUM(D70:D71)</f>
        <v>0</v>
      </c>
      <c s="290"/>
      <c s="274">
        <f>SUM(F70:F71)</f>
        <v>0</v>
      </c>
    </row>
    <row customHeight="1" ht="17.25">
      <c s="107">
        <v>51401</v>
      </c>
      <c s="110" t="s">
        <v>1930</v>
      </c>
      <c s="290">
        <v>4000</v>
      </c>
      <c s="290"/>
      <c s="290"/>
      <c s="290"/>
    </row>
    <row customHeight="1" ht="17.25">
      <c s="107">
        <v>51402</v>
      </c>
      <c s="110" t="s">
        <v>1931</v>
      </c>
      <c s="290"/>
      <c s="290"/>
      <c s="290"/>
      <c s="290"/>
    </row>
    <row customHeight="1" ht="17.25">
      <c s="107">
        <v>599</v>
      </c>
      <c s="125" t="s">
        <v>1932</v>
      </c>
      <c s="290"/>
      <c s="274">
        <f>SUM(D73:D77)</f>
        <v>0</v>
      </c>
      <c s="290">
        <v>12429</v>
      </c>
      <c s="274">
        <f>SUM(F73:F77)</f>
        <v>0</v>
      </c>
    </row>
    <row customHeight="1" ht="17.25">
      <c s="107">
        <v>59907</v>
      </c>
      <c s="110" t="s">
        <v>1933</v>
      </c>
      <c s="290"/>
      <c s="290"/>
      <c s="290"/>
      <c s="290"/>
    </row>
    <row customHeight="1" ht="17.25">
      <c s="107">
        <v>59908</v>
      </c>
      <c s="110" t="s">
        <v>1934</v>
      </c>
      <c s="290"/>
      <c s="290"/>
      <c s="290"/>
      <c s="290"/>
    </row>
    <row customHeight="1" ht="17.25">
      <c s="107">
        <v>59909</v>
      </c>
      <c s="110" t="s">
        <v>1935</v>
      </c>
      <c s="290"/>
      <c s="290"/>
      <c s="290"/>
      <c s="290"/>
    </row>
    <row customHeight="1" ht="17.25">
      <c s="107">
        <v>59910</v>
      </c>
      <c s="110" t="s">
        <v>1936</v>
      </c>
      <c s="290"/>
      <c s="290"/>
      <c s="290"/>
      <c s="290"/>
    </row>
    <row customHeight="1" ht="17.25">
      <c s="107">
        <v>59999</v>
      </c>
      <c s="110" t="s">
        <v>1712</v>
      </c>
      <c s="290"/>
      <c s="290"/>
      <c s="290">
        <v>12429</v>
      </c>
      <c s="290"/>
    </row>
  </sheetData>
  <sheetProtection autoFilter="0" sort="1" allowResizeRows="1" allowResizeColumns="1" objects="1" allowDragInsertRows="1" allowDragInsertColumns="1" insertRows="1" insertColumns="1" deleteRows="1" deleteColumns="1"/>
  <mergeCells count="5">
    <mergeCell ref="A1:F1"/>
    <mergeCell ref="C4:D4"/>
    <mergeCell ref="E4:F4"/>
    <mergeCell ref="A4:A5"/>
    <mergeCell ref="B4:B5"/>
  </mergeCells>
  <dataValidations count="1">
    <dataValidation type="decimal" allowBlank="1" showInputMessage="1" showErrorMessage="1" sqref="C6:F7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402BE-F208-7997-FD38-8FF038A11906}" mc:Ignorable="x14ac">
  <dimension ref="A1:D74"/>
  <sheetViews>
    <sheetView defaultGridColor="0" colorId="8" topLeftCell="A1" showGridLines="0" workbookViewId="0" showZeros="0">
      <selection activeCell="A1" sqref="A1:D1"/>
    </sheetView>
  </sheetViews>
  <sheetFormatPr defaultColWidth="12.125" customHeight="1" defaultRowHeight="15.652500000000002"/>
  <cols>
    <col min="1" max="1" style="244" width="9.25390625" customWidth="1"/>
    <col min="2" max="2" style="244" width="40.50390625" customWidth="1"/>
    <col min="3" max="4" style="244" width="20.75390625" customWidth="1"/>
  </cols>
  <sheetData>
    <row customHeight="1" ht="42.75">
      <c s="269" t="str">
        <f>'##BASEINFO'!$B$2&amp;""&amp;'##BASEINFO'!$B$7&amp;"一般公共预算(基本)支出决算经济分类录入表"</f>
        <v>2024年芷江侗族自治县一般公共预算(基本)支出决算经济分类录入表</v>
      </c>
      <c s="121"/>
      <c s="121"/>
      <c s="121"/>
    </row>
    <row customHeight="1" ht="17.25">
      <c s="188"/>
      <c s="188"/>
      <c s="188"/>
      <c s="122" t="s">
        <v>163</v>
      </c>
    </row>
    <row customHeight="1" ht="17.25">
      <c s="188"/>
      <c s="188"/>
      <c s="188"/>
      <c s="272" t="str">
        <f>"单位："&amp;'##BASEINFO'!$B$19</f>
        <v>单位：万元</v>
      </c>
    </row>
    <row s="291" customFormat="1" customHeight="1" ht="17.25">
      <c s="123" t="s">
        <v>185</v>
      </c>
      <c s="192" t="s">
        <v>186</v>
      </c>
      <c s="123" t="s">
        <v>855</v>
      </c>
      <c s="123" t="s">
        <v>1873</v>
      </c>
    </row>
    <row s="291" customFormat="1" customHeight="1" ht="35.25">
      <c s="127"/>
      <c s="182"/>
      <c s="127"/>
      <c s="127"/>
    </row>
    <row customHeight="1" ht="17.25">
      <c s="107"/>
      <c s="104" t="s">
        <v>855</v>
      </c>
      <c s="274">
        <f>C7+C12+C23+C31+C38+C42+C45+C49+C54+C60+C64+C69</f>
        <v>329592</v>
      </c>
      <c s="274">
        <f>D7+D12+D23+D31+D38+D42+D45+D49+D54+D60+D64+D69</f>
        <v>198809</v>
      </c>
    </row>
    <row customHeight="1" ht="17.25">
      <c s="107">
        <v>501</v>
      </c>
      <c s="141" t="s">
        <v>1874</v>
      </c>
      <c s="274">
        <f>SUM(C8:C11)</f>
        <v>59162</v>
      </c>
      <c s="274">
        <f>SUM(D8:D11)</f>
        <v>59162</v>
      </c>
    </row>
    <row customHeight="1" ht="17.25">
      <c s="107">
        <v>50101</v>
      </c>
      <c s="107" t="s">
        <v>1875</v>
      </c>
      <c s="277">
        <v>38302</v>
      </c>
      <c s="277">
        <v>38302</v>
      </c>
    </row>
    <row customHeight="1" ht="17.25">
      <c s="107">
        <v>50102</v>
      </c>
      <c s="107" t="s">
        <v>1876</v>
      </c>
      <c s="277">
        <v>9501</v>
      </c>
      <c s="277">
        <v>9501</v>
      </c>
    </row>
    <row customHeight="1" ht="17.25">
      <c s="107">
        <v>50103</v>
      </c>
      <c s="107" t="s">
        <v>1877</v>
      </c>
      <c s="277">
        <v>4225</v>
      </c>
      <c s="277">
        <v>4225</v>
      </c>
    </row>
    <row customHeight="1" ht="17.25">
      <c s="107">
        <v>50199</v>
      </c>
      <c s="107" t="s">
        <v>1878</v>
      </c>
      <c s="277">
        <v>7134</v>
      </c>
      <c s="277">
        <v>7134</v>
      </c>
    </row>
    <row customHeight="1" ht="17.25">
      <c s="107">
        <v>502</v>
      </c>
      <c s="141" t="s">
        <v>1879</v>
      </c>
      <c s="274">
        <f>SUM(C13:C22)</f>
        <v>40683</v>
      </c>
      <c s="274">
        <f>SUM(D13:D22)</f>
        <v>40683</v>
      </c>
    </row>
    <row customHeight="1" ht="17.25">
      <c s="107">
        <v>50201</v>
      </c>
      <c s="107" t="s">
        <v>1880</v>
      </c>
      <c s="277">
        <v>11065</v>
      </c>
      <c s="277">
        <v>11065</v>
      </c>
    </row>
    <row customHeight="1" ht="17.25">
      <c s="107">
        <v>50202</v>
      </c>
      <c s="107" t="s">
        <v>1881</v>
      </c>
      <c s="277">
        <v>226</v>
      </c>
      <c s="277">
        <v>226</v>
      </c>
    </row>
    <row customHeight="1" ht="17.25">
      <c s="107">
        <v>50203</v>
      </c>
      <c s="107" t="s">
        <v>1882</v>
      </c>
      <c s="277">
        <v>240</v>
      </c>
      <c s="277">
        <v>240</v>
      </c>
    </row>
    <row customHeight="1" ht="17.25">
      <c s="107">
        <v>50204</v>
      </c>
      <c s="107" t="s">
        <v>1883</v>
      </c>
      <c s="277">
        <v>206</v>
      </c>
      <c s="277">
        <v>206</v>
      </c>
    </row>
    <row customHeight="1" ht="17.25">
      <c s="107">
        <v>50205</v>
      </c>
      <c s="107" t="s">
        <v>1884</v>
      </c>
      <c s="277">
        <v>7911</v>
      </c>
      <c s="277">
        <v>7911</v>
      </c>
    </row>
    <row customHeight="1" ht="17.25">
      <c s="107">
        <v>50206</v>
      </c>
      <c s="107" t="s">
        <v>1885</v>
      </c>
      <c s="277">
        <v>344</v>
      </c>
      <c s="277">
        <v>344</v>
      </c>
    </row>
    <row customHeight="1" ht="17.25">
      <c s="107">
        <v>50207</v>
      </c>
      <c s="107" t="s">
        <v>1886</v>
      </c>
      <c s="277"/>
      <c s="277"/>
    </row>
    <row customHeight="1" ht="17.25">
      <c s="107">
        <v>50208</v>
      </c>
      <c s="107" t="s">
        <v>1887</v>
      </c>
      <c s="277">
        <v>396</v>
      </c>
      <c s="277">
        <v>396</v>
      </c>
    </row>
    <row customHeight="1" ht="17.25">
      <c s="107">
        <v>50209</v>
      </c>
      <c s="107" t="s">
        <v>1888</v>
      </c>
      <c s="277">
        <v>1770</v>
      </c>
      <c s="277">
        <v>1770</v>
      </c>
    </row>
    <row customHeight="1" ht="17.25">
      <c s="107">
        <v>50299</v>
      </c>
      <c s="107" t="s">
        <v>1889</v>
      </c>
      <c s="277">
        <v>18525</v>
      </c>
      <c s="277">
        <v>18525</v>
      </c>
    </row>
    <row customHeight="1" ht="17.25">
      <c s="107">
        <v>503</v>
      </c>
      <c s="141" t="s">
        <v>1890</v>
      </c>
      <c s="274">
        <f>SUM(C24:C30)</f>
        <v>71355</v>
      </c>
      <c s="274">
        <f>SUM(D24:D30)</f>
        <v>0</v>
      </c>
    </row>
    <row customHeight="1" ht="17.25">
      <c s="107">
        <v>50301</v>
      </c>
      <c s="107" t="s">
        <v>1891</v>
      </c>
      <c s="277">
        <v>3227</v>
      </c>
      <c s="277"/>
    </row>
    <row customHeight="1" ht="17.25">
      <c s="107">
        <v>50302</v>
      </c>
      <c s="107" t="s">
        <v>1892</v>
      </c>
      <c s="277">
        <v>24324</v>
      </c>
      <c s="277"/>
    </row>
    <row customHeight="1" ht="17.25">
      <c s="107">
        <v>50303</v>
      </c>
      <c s="107" t="s">
        <v>1893</v>
      </c>
      <c s="277">
        <v>52</v>
      </c>
      <c s="277"/>
    </row>
    <row customHeight="1" ht="17.25">
      <c s="107">
        <v>50305</v>
      </c>
      <c s="107" t="s">
        <v>1894</v>
      </c>
      <c s="277">
        <v>27</v>
      </c>
      <c s="277"/>
    </row>
    <row customHeight="1" ht="17.25">
      <c s="107">
        <v>50306</v>
      </c>
      <c s="107" t="s">
        <v>1895</v>
      </c>
      <c s="277">
        <v>1708</v>
      </c>
      <c s="277"/>
    </row>
    <row customHeight="1" ht="17.25">
      <c s="107">
        <v>50307</v>
      </c>
      <c s="107" t="s">
        <v>1896</v>
      </c>
      <c s="277">
        <v>362</v>
      </c>
      <c s="277"/>
    </row>
    <row customHeight="1" ht="17.25">
      <c s="107">
        <v>50399</v>
      </c>
      <c s="107" t="s">
        <v>1897</v>
      </c>
      <c s="277">
        <v>41655</v>
      </c>
      <c s="277"/>
    </row>
    <row customHeight="1" ht="17.25">
      <c s="107">
        <v>504</v>
      </c>
      <c s="141" t="s">
        <v>1898</v>
      </c>
      <c s="274">
        <f>SUM(C32:C37)</f>
        <v>0</v>
      </c>
      <c s="274">
        <f>SUM(D32:D37)</f>
        <v>0</v>
      </c>
    </row>
    <row customHeight="1" ht="17.25">
      <c s="107">
        <v>50401</v>
      </c>
      <c s="107" t="s">
        <v>1891</v>
      </c>
      <c s="277"/>
      <c s="277"/>
    </row>
    <row customHeight="1" ht="17.25">
      <c s="107">
        <v>50402</v>
      </c>
      <c s="107" t="s">
        <v>1892</v>
      </c>
      <c s="277"/>
      <c s="277"/>
    </row>
    <row customHeight="1" ht="17.25">
      <c s="107">
        <v>50403</v>
      </c>
      <c s="107" t="s">
        <v>1893</v>
      </c>
      <c s="277"/>
      <c s="277"/>
    </row>
    <row customHeight="1" ht="17.25">
      <c s="107">
        <v>50404</v>
      </c>
      <c s="107" t="s">
        <v>1895</v>
      </c>
      <c s="277"/>
      <c s="277"/>
    </row>
    <row customHeight="1" ht="17.25">
      <c s="107">
        <v>50405</v>
      </c>
      <c s="107" t="s">
        <v>1896</v>
      </c>
      <c s="277"/>
      <c s="277"/>
    </row>
    <row customHeight="1" ht="17.25">
      <c s="107">
        <v>50499</v>
      </c>
      <c s="107" t="s">
        <v>1897</v>
      </c>
      <c s="277"/>
      <c s="277"/>
    </row>
    <row customHeight="1" ht="17.25">
      <c s="107">
        <v>505</v>
      </c>
      <c s="141" t="s">
        <v>1899</v>
      </c>
      <c s="274">
        <f>SUM(C39:C41)</f>
        <v>58527</v>
      </c>
      <c s="274">
        <f>SUM(D39:D41)</f>
        <v>58527</v>
      </c>
    </row>
    <row customHeight="1" ht="17.25">
      <c s="107">
        <v>50501</v>
      </c>
      <c s="107" t="s">
        <v>1900</v>
      </c>
      <c s="277">
        <v>43535</v>
      </c>
      <c s="277">
        <v>43535</v>
      </c>
    </row>
    <row customHeight="1" ht="17.25">
      <c s="107">
        <v>50502</v>
      </c>
      <c s="107" t="s">
        <v>1901</v>
      </c>
      <c s="277">
        <v>11805</v>
      </c>
      <c s="277">
        <v>11805</v>
      </c>
    </row>
    <row customHeight="1" ht="17.25">
      <c s="107">
        <v>50599</v>
      </c>
      <c s="107" t="s">
        <v>1902</v>
      </c>
      <c s="277">
        <v>3187</v>
      </c>
      <c s="277">
        <v>3187</v>
      </c>
    </row>
    <row customHeight="1" ht="17.25">
      <c s="107">
        <v>506</v>
      </c>
      <c s="141" t="s">
        <v>1903</v>
      </c>
      <c s="274">
        <f>SUM(C43:C44)</f>
        <v>3175</v>
      </c>
      <c s="274">
        <f>SUM(D43:D44)</f>
        <v>0</v>
      </c>
    </row>
    <row customHeight="1" ht="17.25">
      <c s="107">
        <v>50601</v>
      </c>
      <c s="107" t="s">
        <v>1904</v>
      </c>
      <c s="277">
        <v>3175</v>
      </c>
      <c s="277"/>
    </row>
    <row customHeight="1" ht="17.25">
      <c s="107">
        <v>50602</v>
      </c>
      <c s="107" t="s">
        <v>1905</v>
      </c>
      <c s="277"/>
      <c s="277"/>
    </row>
    <row customHeight="1" ht="17.25">
      <c s="107">
        <v>507</v>
      </c>
      <c s="141" t="s">
        <v>1906</v>
      </c>
      <c s="274">
        <f>SUM(C46:C48)</f>
        <v>5926</v>
      </c>
      <c s="274">
        <f>SUM(D46:D48)</f>
        <v>0</v>
      </c>
    </row>
    <row customHeight="1" ht="17.25">
      <c s="107">
        <v>50701</v>
      </c>
      <c s="107" t="s">
        <v>1907</v>
      </c>
      <c s="277">
        <v>227</v>
      </c>
      <c s="277"/>
    </row>
    <row customHeight="1" ht="17.25">
      <c s="107">
        <v>50702</v>
      </c>
      <c s="107" t="s">
        <v>1908</v>
      </c>
      <c s="277">
        <v>31</v>
      </c>
      <c s="277"/>
    </row>
    <row customHeight="1" ht="17.25">
      <c s="107">
        <v>50799</v>
      </c>
      <c s="107" t="s">
        <v>1909</v>
      </c>
      <c s="277">
        <v>5668</v>
      </c>
      <c s="277"/>
    </row>
    <row customHeight="1" ht="17.25">
      <c s="107">
        <v>508</v>
      </c>
      <c s="141" t="s">
        <v>1910</v>
      </c>
      <c s="274">
        <f>SUM(C50:C53)</f>
        <v>0</v>
      </c>
      <c s="274">
        <f>SUM(D50:D53)</f>
        <v>0</v>
      </c>
    </row>
    <row customHeight="1" ht="17.25">
      <c s="107">
        <v>50803</v>
      </c>
      <c s="107" t="s">
        <v>1911</v>
      </c>
      <c s="277"/>
      <c s="277"/>
    </row>
    <row customHeight="1" ht="17.25">
      <c s="107">
        <v>50804</v>
      </c>
      <c s="107" t="s">
        <v>1912</v>
      </c>
      <c s="277"/>
      <c s="277"/>
    </row>
    <row customHeight="1" ht="17.25">
      <c s="107">
        <v>50805</v>
      </c>
      <c s="107" t="s">
        <v>1913</v>
      </c>
      <c s="277"/>
      <c s="277"/>
    </row>
    <row customHeight="1" ht="17.25">
      <c s="107">
        <v>50899</v>
      </c>
      <c s="107" t="s">
        <v>1914</v>
      </c>
      <c s="277"/>
      <c s="277"/>
    </row>
    <row customHeight="1" ht="17.25">
      <c s="107">
        <v>509</v>
      </c>
      <c s="141" t="s">
        <v>1915</v>
      </c>
      <c s="274">
        <f>SUM(C55:C59)</f>
        <v>40437</v>
      </c>
      <c s="274">
        <f>SUM(D55:D59)</f>
        <v>40437</v>
      </c>
    </row>
    <row customHeight="1" ht="17.25">
      <c s="107">
        <v>50901</v>
      </c>
      <c s="107" t="s">
        <v>1916</v>
      </c>
      <c s="277">
        <v>16055</v>
      </c>
      <c s="277">
        <v>16055</v>
      </c>
    </row>
    <row customHeight="1" ht="17.25">
      <c s="107">
        <v>50902</v>
      </c>
      <c s="107" t="s">
        <v>1917</v>
      </c>
      <c s="277">
        <v>2714</v>
      </c>
      <c s="277">
        <v>2714</v>
      </c>
    </row>
    <row customHeight="1" ht="17.25">
      <c s="107">
        <v>50903</v>
      </c>
      <c s="107" t="s">
        <v>1918</v>
      </c>
      <c s="277">
        <v>499</v>
      </c>
      <c s="277">
        <v>499</v>
      </c>
    </row>
    <row customHeight="1" ht="17.25">
      <c s="107">
        <v>50905</v>
      </c>
      <c s="107" t="s">
        <v>1919</v>
      </c>
      <c s="277">
        <v>387</v>
      </c>
      <c s="277">
        <v>387</v>
      </c>
    </row>
    <row customHeight="1" ht="17.25">
      <c s="107">
        <v>50999</v>
      </c>
      <c s="107" t="s">
        <v>1920</v>
      </c>
      <c s="277">
        <v>20782</v>
      </c>
      <c s="277">
        <v>20782</v>
      </c>
    </row>
    <row customHeight="1" ht="17.25">
      <c s="107">
        <v>510</v>
      </c>
      <c s="141" t="s">
        <v>1921</v>
      </c>
      <c s="274">
        <f>SUM(C61:C63)</f>
        <v>31902</v>
      </c>
      <c s="274">
        <f>SUM(D61:D63)</f>
        <v>0</v>
      </c>
    </row>
    <row customHeight="1" ht="17.25">
      <c s="107">
        <v>51002</v>
      </c>
      <c s="107" t="s">
        <v>1922</v>
      </c>
      <c s="277">
        <v>31902</v>
      </c>
      <c s="277"/>
    </row>
    <row customHeight="1" ht="17.25">
      <c s="107">
        <v>51003</v>
      </c>
      <c s="107" t="s">
        <v>1250</v>
      </c>
      <c s="277"/>
      <c s="277"/>
    </row>
    <row customHeight="1" ht="17.25">
      <c s="107">
        <v>51004</v>
      </c>
      <c s="107" t="s">
        <v>1923</v>
      </c>
      <c s="277"/>
      <c s="277"/>
    </row>
    <row customHeight="1" ht="17.25">
      <c s="107">
        <v>511</v>
      </c>
      <c s="141" t="s">
        <v>1924</v>
      </c>
      <c s="274">
        <f>SUM(C65:C68)</f>
        <v>5996</v>
      </c>
      <c s="274">
        <f>SUM(D65:D68)</f>
        <v>0</v>
      </c>
    </row>
    <row customHeight="1" ht="17.25">
      <c s="107">
        <v>51101</v>
      </c>
      <c s="107" t="s">
        <v>1925</v>
      </c>
      <c s="277">
        <v>5996</v>
      </c>
      <c s="277"/>
    </row>
    <row customHeight="1" ht="17.25">
      <c s="107">
        <v>51102</v>
      </c>
      <c s="107" t="s">
        <v>1926</v>
      </c>
      <c s="277"/>
      <c s="277"/>
    </row>
    <row customHeight="1" ht="17.25">
      <c s="107">
        <v>51103</v>
      </c>
      <c s="107" t="s">
        <v>1927</v>
      </c>
      <c s="277"/>
      <c s="277"/>
    </row>
    <row customHeight="1" ht="17.25">
      <c s="107">
        <v>51104</v>
      </c>
      <c s="107" t="s">
        <v>1928</v>
      </c>
      <c s="277"/>
      <c s="277"/>
    </row>
    <row customHeight="1" ht="17.25">
      <c s="107">
        <v>599</v>
      </c>
      <c s="141" t="s">
        <v>1932</v>
      </c>
      <c s="274">
        <f>SUM(C70:C74)</f>
        <v>12429</v>
      </c>
      <c s="274">
        <f>SUM(D70:D74)</f>
        <v>0</v>
      </c>
    </row>
    <row customHeight="1" ht="17.25">
      <c s="107">
        <v>59907</v>
      </c>
      <c s="107" t="s">
        <v>1933</v>
      </c>
      <c s="277"/>
      <c s="277"/>
    </row>
    <row customHeight="1" ht="17.25">
      <c s="107">
        <v>59908</v>
      </c>
      <c s="107" t="s">
        <v>1934</v>
      </c>
      <c s="277"/>
      <c s="277"/>
    </row>
    <row customHeight="1" ht="17.25">
      <c s="107">
        <v>59909</v>
      </c>
      <c s="107" t="s">
        <v>1935</v>
      </c>
      <c s="277"/>
      <c s="277"/>
    </row>
    <row customHeight="1" ht="17.25">
      <c s="107">
        <v>59910</v>
      </c>
      <c s="107" t="s">
        <v>1936</v>
      </c>
      <c s="277"/>
      <c s="277"/>
    </row>
    <row customHeight="1" ht="17.25">
      <c s="107">
        <v>59999</v>
      </c>
      <c s="107" t="s">
        <v>1712</v>
      </c>
      <c s="277">
        <v>12429</v>
      </c>
      <c s="277"/>
    </row>
  </sheetData>
  <sheetProtection autoFilter="0" sort="1" allowResizeRows="1" allowResizeColumns="1" objects="1" allowDragInsertRows="1" allowDragInsertColumns="1" insertRows="1" insertColumns="1" deleteRows="1" deleteColumns="1"/>
  <mergeCells count="5">
    <mergeCell ref="A1:D1"/>
    <mergeCell ref="A4:A5"/>
    <mergeCell ref="B4:B5"/>
    <mergeCell ref="C4:C5"/>
    <mergeCell ref="D4:D5"/>
  </mergeCells>
  <dataValidations count="1">
    <dataValidation type="decimal" allowBlank="1" showInputMessage="1" showErrorMessage="1" sqref="C6:D74">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9DF8-1428-2984-D6B8-9C21A793AFA8}" mc:Ignorable="x14ac">
  <dimension ref="A1:D121"/>
  <sheetViews>
    <sheetView defaultGridColor="0" colorId="8" topLeftCell="A1" showGridLines="0" workbookViewId="0" showZeros="0">
      <selection activeCell="A1" sqref="A1:D1"/>
    </sheetView>
  </sheetViews>
  <sheetFormatPr defaultColWidth="12.125" customHeight="1" defaultRowHeight="16.95"/>
  <cols>
    <col min="1" max="1" style="244" width="58.125" customWidth="1"/>
    <col min="2" max="2" style="244" width="19.50390625" customWidth="1"/>
    <col min="3" max="3" style="244" width="58.125" customWidth="1"/>
    <col min="4" max="4" style="244" width="19.50390625" customWidth="1"/>
  </cols>
  <sheetData>
    <row customHeight="1" ht="33.75">
      <c s="269" t="str">
        <f>'##BASEINFO'!$B$2&amp;"度"&amp;'##BASEINFO'!$B$7&amp;"一般公共预算转移性收支决算录入表"</f>
        <v>2024年度芷江侗族自治县一般公共预算转移性收支决算录入表</v>
      </c>
      <c s="121"/>
      <c s="121"/>
      <c s="121"/>
    </row>
    <row customHeight="1" ht="17.25">
      <c s="122" t="s">
        <v>164</v>
      </c>
      <c s="122"/>
      <c s="122"/>
      <c s="122"/>
    </row>
    <row customHeight="1" ht="17.25">
      <c s="272" t="str">
        <f>"单位："&amp;'##BASEINFO'!$B$19</f>
        <v>单位：万元</v>
      </c>
      <c s="122"/>
      <c s="122"/>
      <c s="122"/>
    </row>
    <row customHeight="1" ht="17.25">
      <c s="104" t="s">
        <v>1937</v>
      </c>
      <c s="104" t="s">
        <v>1938</v>
      </c>
      <c s="104" t="s">
        <v>1937</v>
      </c>
      <c s="104" t="s">
        <v>1938</v>
      </c>
    </row>
    <row customHeight="1" ht="17.25">
      <c s="125" t="s">
        <v>188</v>
      </c>
      <c s="274">
        <f>L01!C5</f>
        <v>50635</v>
      </c>
      <c s="125" t="s">
        <v>855</v>
      </c>
      <c s="274">
        <f>L02!C5</f>
        <v>329592</v>
      </c>
    </row>
    <row customHeight="1" ht="17.25">
      <c s="125" t="s">
        <v>1939</v>
      </c>
      <c s="274">
        <f>SUM(B7,B14,B50)</f>
        <v>255294</v>
      </c>
      <c s="125" t="s">
        <v>1940</v>
      </c>
      <c s="274">
        <f>SUM(D7,D14,D50)</f>
        <v>0</v>
      </c>
    </row>
    <row customHeight="1" ht="17.25">
      <c s="125" t="s">
        <v>1941</v>
      </c>
      <c s="274">
        <f>SUM(B8:B13)</f>
        <v>5784</v>
      </c>
      <c s="125" t="s">
        <v>1942</v>
      </c>
      <c s="274">
        <f>SUM(D8:D13)</f>
        <v>0</v>
      </c>
    </row>
    <row customHeight="1" ht="17.25">
      <c s="110" t="s">
        <v>1943</v>
      </c>
      <c s="290">
        <v>820</v>
      </c>
      <c s="110" t="s">
        <v>1944</v>
      </c>
      <c s="290"/>
    </row>
    <row customHeight="1" ht="17.25">
      <c s="110" t="s">
        <v>1945</v>
      </c>
      <c s="290">
        <v>1023</v>
      </c>
      <c s="110" t="s">
        <v>1946</v>
      </c>
      <c s="290"/>
    </row>
    <row customHeight="1" ht="17.25">
      <c s="110" t="s">
        <v>1947</v>
      </c>
      <c s="290">
        <v>1554</v>
      </c>
      <c s="110" t="s">
        <v>1948</v>
      </c>
      <c s="290"/>
    </row>
    <row customHeight="1" ht="17.25">
      <c s="110" t="s">
        <v>1949</v>
      </c>
      <c s="290">
        <v>33</v>
      </c>
      <c s="110" t="s">
        <v>1950</v>
      </c>
      <c s="290"/>
    </row>
    <row customHeight="1" ht="17.25">
      <c s="110" t="s">
        <v>1951</v>
      </c>
      <c s="290">
        <v>1353</v>
      </c>
      <c s="110" t="s">
        <v>1952</v>
      </c>
      <c s="290"/>
    </row>
    <row customHeight="1" ht="17.25">
      <c s="110" t="s">
        <v>1953</v>
      </c>
      <c s="290">
        <v>1001</v>
      </c>
      <c s="110" t="s">
        <v>1954</v>
      </c>
      <c s="290"/>
    </row>
    <row customHeight="1" ht="17.25">
      <c s="125" t="s">
        <v>1955</v>
      </c>
      <c s="274">
        <f>SUM(B15:B49)</f>
        <v>222238</v>
      </c>
      <c s="125" t="s">
        <v>1956</v>
      </c>
      <c s="274">
        <f>SUM(D15:D49)</f>
        <v>0</v>
      </c>
    </row>
    <row customHeight="1" ht="17.25">
      <c s="110" t="s">
        <v>1957</v>
      </c>
      <c s="290">
        <v>332</v>
      </c>
      <c s="110" t="s">
        <v>1958</v>
      </c>
      <c s="290"/>
    </row>
    <row customHeight="1" ht="17.25">
      <c s="110" t="s">
        <v>1959</v>
      </c>
      <c s="290">
        <v>71613</v>
      </c>
      <c s="110" t="s">
        <v>1960</v>
      </c>
      <c s="290"/>
    </row>
    <row customHeight="1" ht="17.25">
      <c s="110" t="s">
        <v>1961</v>
      </c>
      <c s="290">
        <v>18888</v>
      </c>
      <c s="110" t="s">
        <v>1962</v>
      </c>
      <c s="290"/>
    </row>
    <row customHeight="1" ht="17.25">
      <c s="110" t="s">
        <v>1963</v>
      </c>
      <c s="290">
        <v>2742</v>
      </c>
      <c s="110" t="s">
        <v>1964</v>
      </c>
      <c s="290"/>
    </row>
    <row customHeight="1" ht="17.25">
      <c s="110" t="s">
        <v>1965</v>
      </c>
      <c s="290"/>
      <c s="110" t="s">
        <v>1966</v>
      </c>
      <c s="290"/>
    </row>
    <row customHeight="1" ht="17.25">
      <c s="110" t="s">
        <v>1967</v>
      </c>
      <c s="290">
        <v>71</v>
      </c>
      <c s="110" t="s">
        <v>1968</v>
      </c>
      <c s="290"/>
    </row>
    <row customHeight="1" ht="17.25">
      <c s="110" t="s">
        <v>1969</v>
      </c>
      <c s="290">
        <v>1710</v>
      </c>
      <c s="110" t="s">
        <v>1970</v>
      </c>
      <c s="290"/>
    </row>
    <row customHeight="1" ht="17.25">
      <c s="110" t="s">
        <v>1971</v>
      </c>
      <c s="290">
        <v>9936</v>
      </c>
      <c s="110" t="s">
        <v>1972</v>
      </c>
      <c s="290"/>
    </row>
    <row customHeight="1" ht="17.25">
      <c s="110" t="s">
        <v>1973</v>
      </c>
      <c s="290">
        <v>9879</v>
      </c>
      <c s="110" t="s">
        <v>1974</v>
      </c>
      <c s="290"/>
    </row>
    <row customHeight="1" ht="17.25">
      <c s="110" t="s">
        <v>1975</v>
      </c>
      <c s="290">
        <v>200</v>
      </c>
      <c s="110" t="s">
        <v>1976</v>
      </c>
      <c s="290"/>
    </row>
    <row customHeight="1" ht="17.25">
      <c s="110" t="s">
        <v>1977</v>
      </c>
      <c s="290">
        <v>11996</v>
      </c>
      <c s="110" t="s">
        <v>1978</v>
      </c>
      <c s="290"/>
    </row>
    <row customHeight="1" ht="17.25">
      <c s="110" t="s">
        <v>1979</v>
      </c>
      <c s="290"/>
      <c s="110" t="s">
        <v>1980</v>
      </c>
      <c s="290"/>
    </row>
    <row customHeight="1" ht="17.25">
      <c s="110" t="s">
        <v>1981</v>
      </c>
      <c s="290">
        <v>10820</v>
      </c>
      <c s="110" t="s">
        <v>1982</v>
      </c>
      <c s="290"/>
    </row>
    <row customHeight="1" ht="17.25">
      <c s="110" t="s">
        <v>1983</v>
      </c>
      <c s="290">
        <v>30</v>
      </c>
      <c s="110" t="s">
        <v>1984</v>
      </c>
      <c s="290"/>
    </row>
    <row customHeight="1" ht="17.25">
      <c s="110" t="s">
        <v>1985</v>
      </c>
      <c s="290"/>
      <c s="110" t="s">
        <v>1986</v>
      </c>
      <c s="290"/>
    </row>
    <row customHeight="1" ht="17.25">
      <c s="110" t="s">
        <v>1987</v>
      </c>
      <c s="290"/>
      <c s="110" t="s">
        <v>1988</v>
      </c>
      <c s="290"/>
    </row>
    <row customHeight="1" ht="17.25">
      <c s="110" t="s">
        <v>1989</v>
      </c>
      <c s="290">
        <v>1091</v>
      </c>
      <c s="110" t="s">
        <v>1990</v>
      </c>
      <c s="290"/>
    </row>
    <row customHeight="1" ht="17.25">
      <c s="110" t="s">
        <v>1991</v>
      </c>
      <c s="290">
        <v>15408</v>
      </c>
      <c s="110" t="s">
        <v>1992</v>
      </c>
      <c s="290"/>
    </row>
    <row customHeight="1" ht="17.25">
      <c s="110" t="s">
        <v>1993</v>
      </c>
      <c s="290">
        <v>368</v>
      </c>
      <c s="110" t="s">
        <v>1994</v>
      </c>
      <c s="290"/>
    </row>
    <row customHeight="1" ht="17.25">
      <c s="110" t="s">
        <v>1995</v>
      </c>
      <c s="290">
        <v>1362</v>
      </c>
      <c s="110" t="s">
        <v>1996</v>
      </c>
      <c s="290"/>
    </row>
    <row customHeight="1" ht="17.25">
      <c s="110" t="s">
        <v>1997</v>
      </c>
      <c s="290">
        <v>21142</v>
      </c>
      <c s="110" t="s">
        <v>1998</v>
      </c>
      <c s="290"/>
    </row>
    <row customHeight="1" ht="17.25">
      <c s="110" t="s">
        <v>1999</v>
      </c>
      <c s="290">
        <v>6902</v>
      </c>
      <c s="110" t="s">
        <v>2000</v>
      </c>
      <c s="290"/>
    </row>
    <row customHeight="1" ht="17.25">
      <c s="110" t="s">
        <v>2001</v>
      </c>
      <c s="290">
        <v>493</v>
      </c>
      <c s="110" t="s">
        <v>2002</v>
      </c>
      <c s="290"/>
    </row>
    <row customHeight="1" ht="17.25">
      <c s="110" t="s">
        <v>2003</v>
      </c>
      <c s="290"/>
      <c s="110" t="s">
        <v>2004</v>
      </c>
      <c s="290"/>
    </row>
    <row customHeight="1" ht="17.25">
      <c s="110" t="s">
        <v>2005</v>
      </c>
      <c s="290">
        <v>26656</v>
      </c>
      <c s="110" t="s">
        <v>2006</v>
      </c>
      <c s="290"/>
    </row>
    <row customHeight="1" ht="17.25">
      <c s="110" t="s">
        <v>2007</v>
      </c>
      <c s="290">
        <v>6530</v>
      </c>
      <c s="110" t="s">
        <v>2008</v>
      </c>
      <c s="290"/>
    </row>
    <row customHeight="1" ht="17.25">
      <c s="110" t="s">
        <v>2009</v>
      </c>
      <c s="290"/>
      <c s="110" t="s">
        <v>2010</v>
      </c>
      <c s="290"/>
    </row>
    <row customHeight="1" ht="17.25">
      <c s="110" t="s">
        <v>2011</v>
      </c>
      <c s="290"/>
      <c s="110" t="s">
        <v>2012</v>
      </c>
      <c s="290"/>
    </row>
    <row customHeight="1" ht="17.25">
      <c s="110" t="s">
        <v>2013</v>
      </c>
      <c s="290"/>
      <c s="110" t="s">
        <v>2014</v>
      </c>
      <c s="290"/>
    </row>
    <row customHeight="1" ht="17.25">
      <c s="110" t="s">
        <v>2015</v>
      </c>
      <c s="290"/>
      <c s="110" t="s">
        <v>2016</v>
      </c>
      <c s="290"/>
    </row>
    <row customHeight="1" ht="17.25">
      <c s="110" t="s">
        <v>2017</v>
      </c>
      <c s="290">
        <v>1709</v>
      </c>
      <c s="110" t="s">
        <v>2018</v>
      </c>
      <c s="290"/>
    </row>
    <row customHeight="1" ht="17.25">
      <c s="110" t="s">
        <v>2019</v>
      </c>
      <c s="290">
        <v>142</v>
      </c>
      <c s="110" t="s">
        <v>2020</v>
      </c>
      <c s="290"/>
    </row>
    <row customHeight="1" ht="17.25">
      <c s="110" t="s">
        <v>2021</v>
      </c>
      <c s="290">
        <v>1549</v>
      </c>
      <c s="110" t="s">
        <v>2022</v>
      </c>
      <c s="290"/>
    </row>
    <row customHeight="1" ht="17.25">
      <c s="110" t="s">
        <v>2023</v>
      </c>
      <c s="290"/>
      <c s="110" t="s">
        <v>2024</v>
      </c>
      <c s="290"/>
    </row>
    <row customHeight="1" ht="17.25">
      <c s="110" t="s">
        <v>2025</v>
      </c>
      <c s="290">
        <v>669</v>
      </c>
      <c s="110" t="s">
        <v>2026</v>
      </c>
      <c s="290"/>
    </row>
    <row customHeight="1" ht="17.25">
      <c s="125" t="s">
        <v>2027</v>
      </c>
      <c s="274">
        <f>SUM(B51:B71)</f>
        <v>27272</v>
      </c>
      <c s="125" t="s">
        <v>2028</v>
      </c>
      <c s="274">
        <f>SUM(D51:D71)</f>
        <v>0</v>
      </c>
    </row>
    <row customHeight="1" ht="17.25">
      <c s="110" t="s">
        <v>2029</v>
      </c>
      <c s="290">
        <v>1382</v>
      </c>
      <c s="110" t="s">
        <v>2029</v>
      </c>
      <c s="290"/>
    </row>
    <row customHeight="1" ht="17.25">
      <c s="110" t="s">
        <v>2030</v>
      </c>
      <c s="290"/>
      <c s="110" t="s">
        <v>2030</v>
      </c>
      <c s="290"/>
    </row>
    <row customHeight="1" ht="17.25">
      <c s="110" t="s">
        <v>2031</v>
      </c>
      <c s="290"/>
      <c s="110" t="s">
        <v>2031</v>
      </c>
      <c s="290"/>
    </row>
    <row customHeight="1" ht="17.25">
      <c s="110" t="s">
        <v>2032</v>
      </c>
      <c s="290">
        <v>50</v>
      </c>
      <c s="110" t="s">
        <v>2032</v>
      </c>
      <c s="290"/>
    </row>
    <row customHeight="1" ht="17.25">
      <c s="110" t="s">
        <v>2033</v>
      </c>
      <c s="290">
        <v>2600</v>
      </c>
      <c s="110" t="s">
        <v>2033</v>
      </c>
      <c s="290"/>
    </row>
    <row customHeight="1" ht="17.25">
      <c s="110" t="s">
        <v>2034</v>
      </c>
      <c s="290">
        <v>166</v>
      </c>
      <c s="110" t="s">
        <v>2034</v>
      </c>
      <c s="290"/>
    </row>
    <row customHeight="1" ht="17.25">
      <c s="110" t="s">
        <v>2035</v>
      </c>
      <c s="290">
        <v>6414</v>
      </c>
      <c s="110" t="s">
        <v>2035</v>
      </c>
      <c s="290"/>
    </row>
    <row customHeight="1" ht="17.25">
      <c s="110" t="s">
        <v>2036</v>
      </c>
      <c s="290">
        <v>139</v>
      </c>
      <c s="110" t="s">
        <v>2036</v>
      </c>
      <c s="290"/>
    </row>
    <row customHeight="1" ht="17.25">
      <c s="110" t="s">
        <v>2037</v>
      </c>
      <c s="290">
        <v>345</v>
      </c>
      <c s="110" t="s">
        <v>2037</v>
      </c>
      <c s="290"/>
    </row>
    <row customHeight="1" ht="17.25">
      <c s="110" t="s">
        <v>2038</v>
      </c>
      <c s="290">
        <v>5759</v>
      </c>
      <c s="110" t="s">
        <v>2038</v>
      </c>
      <c s="290"/>
    </row>
    <row customHeight="1" ht="17.25">
      <c s="110" t="s">
        <v>2039</v>
      </c>
      <c s="290">
        <v>59</v>
      </c>
      <c s="110" t="s">
        <v>2039</v>
      </c>
      <c s="290"/>
    </row>
    <row customHeight="1" ht="17.25">
      <c s="110" t="s">
        <v>2040</v>
      </c>
      <c s="290">
        <v>4358</v>
      </c>
      <c s="110" t="s">
        <v>2040</v>
      </c>
      <c s="290"/>
    </row>
    <row customHeight="1" ht="17.25">
      <c s="110" t="s">
        <v>2041</v>
      </c>
      <c s="290">
        <v>1213</v>
      </c>
      <c s="110" t="s">
        <v>2041</v>
      </c>
      <c s="290"/>
    </row>
    <row customHeight="1" ht="17.25">
      <c s="110" t="s">
        <v>2042</v>
      </c>
      <c s="290">
        <v>378</v>
      </c>
      <c s="110" t="s">
        <v>2042</v>
      </c>
      <c s="290"/>
    </row>
    <row customHeight="1" ht="17.25">
      <c s="110" t="s">
        <v>2043</v>
      </c>
      <c s="290">
        <v>25</v>
      </c>
      <c s="110" t="s">
        <v>2043</v>
      </c>
      <c s="290"/>
    </row>
    <row customHeight="1" ht="17.25">
      <c s="110" t="s">
        <v>2044</v>
      </c>
      <c s="290">
        <v>78</v>
      </c>
      <c s="110" t="s">
        <v>2044</v>
      </c>
      <c s="290"/>
    </row>
    <row customHeight="1" ht="17.25">
      <c s="117" t="s">
        <v>2045</v>
      </c>
      <c s="290">
        <v>172</v>
      </c>
      <c s="128" t="s">
        <v>2045</v>
      </c>
      <c s="290"/>
    </row>
    <row customHeight="1" ht="17.25">
      <c s="110" t="s">
        <v>2046</v>
      </c>
      <c s="290">
        <v>1333</v>
      </c>
      <c s="110" t="s">
        <v>2046</v>
      </c>
      <c s="290"/>
    </row>
    <row customHeight="1" ht="17.25">
      <c s="110" t="s">
        <v>2047</v>
      </c>
      <c s="290">
        <v>133</v>
      </c>
      <c s="110" t="s">
        <v>2047</v>
      </c>
      <c s="290"/>
    </row>
    <row customHeight="1" ht="17.25">
      <c s="110" t="s">
        <v>2048</v>
      </c>
      <c s="290">
        <v>2305</v>
      </c>
      <c s="110" t="s">
        <v>2048</v>
      </c>
      <c s="290"/>
    </row>
    <row customHeight="1" ht="17.25">
      <c s="110" t="s">
        <v>2049</v>
      </c>
      <c s="290">
        <v>363</v>
      </c>
      <c s="110" t="s">
        <v>1015</v>
      </c>
      <c s="290"/>
    </row>
    <row customHeight="1" ht="17.25">
      <c s="125" t="s">
        <v>2050</v>
      </c>
      <c s="274">
        <f>SUM(B73:B74)</f>
        <v>0</v>
      </c>
      <c s="125" t="s">
        <v>2051</v>
      </c>
      <c s="274">
        <f>SUM(D73:D74)</f>
        <v>5165</v>
      </c>
    </row>
    <row customHeight="1" ht="17.25">
      <c s="110" t="s">
        <v>2052</v>
      </c>
      <c s="290"/>
      <c s="110" t="s">
        <v>2053</v>
      </c>
      <c s="290"/>
    </row>
    <row customHeight="1" ht="17.25">
      <c s="110" t="s">
        <v>2054</v>
      </c>
      <c s="290"/>
      <c s="110" t="s">
        <v>2055</v>
      </c>
      <c s="290">
        <v>5165</v>
      </c>
    </row>
    <row customHeight="1" ht="17.25">
      <c s="125" t="s">
        <v>2056</v>
      </c>
      <c s="276"/>
      <c s="110"/>
      <c s="124"/>
    </row>
    <row customHeight="1" ht="17.25">
      <c s="125" t="s">
        <v>2057</v>
      </c>
      <c s="276">
        <v>367</v>
      </c>
      <c s="110"/>
      <c s="124"/>
    </row>
    <row customHeight="1" ht="17.25">
      <c s="125" t="s">
        <v>2058</v>
      </c>
      <c s="274">
        <f>SUM(B78:B80)</f>
        <v>17068</v>
      </c>
      <c s="134" t="s">
        <v>2059</v>
      </c>
      <c s="274">
        <f>SUM(D78:D80)</f>
        <v>10571</v>
      </c>
    </row>
    <row customHeight="1" ht="17.25">
      <c s="110" t="s">
        <v>2060</v>
      </c>
      <c s="277"/>
      <c s="174" t="s">
        <v>2061</v>
      </c>
      <c s="277"/>
    </row>
    <row customHeight="1" ht="17.25">
      <c s="110" t="s">
        <v>2062</v>
      </c>
      <c s="277">
        <v>12527</v>
      </c>
      <c s="135" t="s">
        <v>2063</v>
      </c>
      <c s="282"/>
    </row>
    <row customHeight="1" ht="17.25">
      <c s="110" t="s">
        <v>2064</v>
      </c>
      <c s="277">
        <v>4541</v>
      </c>
      <c s="135" t="s">
        <v>2065</v>
      </c>
      <c s="277">
        <v>10571</v>
      </c>
    </row>
    <row customHeight="1" ht="17.25">
      <c s="125" t="s">
        <v>2066</v>
      </c>
      <c s="274">
        <f>B82</f>
        <v>0</v>
      </c>
      <c s="125" t="s">
        <v>2067</v>
      </c>
      <c s="274">
        <f>D82</f>
        <v>28800</v>
      </c>
    </row>
    <row customHeight="1" ht="17.25">
      <c s="125" t="s">
        <v>2068</v>
      </c>
      <c s="274">
        <f>B83</f>
        <v>0</v>
      </c>
      <c s="125" t="s">
        <v>2069</v>
      </c>
      <c s="274">
        <f>SUM(D83:D86)</f>
        <v>28800</v>
      </c>
    </row>
    <row customHeight="1" ht="17.25">
      <c s="125" t="s">
        <v>2070</v>
      </c>
      <c s="274">
        <f>SUM(B84:B87)</f>
        <v>0</v>
      </c>
      <c s="110" t="s">
        <v>2071</v>
      </c>
      <c s="277">
        <v>28800</v>
      </c>
    </row>
    <row customHeight="1" ht="17.25">
      <c s="110" t="s">
        <v>2072</v>
      </c>
      <c s="277"/>
      <c s="110" t="s">
        <v>2073</v>
      </c>
      <c s="277"/>
    </row>
    <row customHeight="1" ht="17.25">
      <c s="110" t="s">
        <v>2074</v>
      </c>
      <c s="277"/>
      <c s="110" t="s">
        <v>2075</v>
      </c>
      <c s="277"/>
    </row>
    <row customHeight="1" ht="17.25">
      <c s="110" t="s">
        <v>2076</v>
      </c>
      <c s="277"/>
      <c s="110" t="s">
        <v>2077</v>
      </c>
      <c s="277"/>
    </row>
    <row customHeight="1" ht="17.25">
      <c s="110" t="s">
        <v>2078</v>
      </c>
      <c s="277"/>
      <c s="110"/>
      <c s="124"/>
    </row>
    <row customHeight="1" ht="17.25">
      <c s="125" t="s">
        <v>2079</v>
      </c>
      <c s="274">
        <f>B89</f>
        <v>52100</v>
      </c>
      <c s="125" t="s">
        <v>2080</v>
      </c>
      <c s="274">
        <f>SUM(D89:D92)</f>
        <v>0</v>
      </c>
    </row>
    <row customHeight="1" ht="17.25">
      <c s="125" t="s">
        <v>2081</v>
      </c>
      <c s="274">
        <f>SUM(B90:B93)</f>
        <v>52100</v>
      </c>
      <c s="110" t="s">
        <v>2082</v>
      </c>
      <c s="290"/>
    </row>
    <row customHeight="1" ht="17.25">
      <c s="110" t="s">
        <v>2083</v>
      </c>
      <c s="290">
        <v>52100</v>
      </c>
      <c s="110" t="s">
        <v>2084</v>
      </c>
      <c s="290"/>
    </row>
    <row customHeight="1" ht="17.25">
      <c s="110" t="s">
        <v>2085</v>
      </c>
      <c s="290"/>
      <c s="110" t="s">
        <v>2086</v>
      </c>
      <c s="290"/>
    </row>
    <row customHeight="1" ht="17.25">
      <c s="110" t="s">
        <v>2087</v>
      </c>
      <c s="290"/>
      <c s="110" t="s">
        <v>2088</v>
      </c>
      <c s="290"/>
    </row>
    <row customHeight="1" ht="17.25">
      <c s="110" t="s">
        <v>2089</v>
      </c>
      <c s="290"/>
      <c s="110"/>
      <c s="171"/>
    </row>
    <row customHeight="1" ht="17.25">
      <c s="125" t="s">
        <v>2090</v>
      </c>
      <c s="290"/>
      <c s="125" t="s">
        <v>2091</v>
      </c>
      <c s="277"/>
    </row>
    <row customHeight="1" ht="17.25">
      <c s="125" t="s">
        <v>2092</v>
      </c>
      <c s="276"/>
      <c s="125" t="s">
        <v>2093</v>
      </c>
      <c s="277"/>
    </row>
    <row customHeight="1" ht="17.25">
      <c s="125" t="s">
        <v>2094</v>
      </c>
      <c s="290"/>
      <c s="125" t="s">
        <v>2095</v>
      </c>
      <c s="277"/>
    </row>
    <row customHeight="1" ht="17.25">
      <c s="125" t="s">
        <v>2096</v>
      </c>
      <c s="277">
        <v>50</v>
      </c>
      <c s="125" t="s">
        <v>2097</v>
      </c>
      <c s="277"/>
    </row>
    <row customHeight="1" ht="17.25">
      <c s="125" t="s">
        <v>2098</v>
      </c>
      <c s="274">
        <f>SUM(B99,B103,B107,B111)</f>
        <v>0</v>
      </c>
      <c s="125" t="s">
        <v>2099</v>
      </c>
      <c s="274">
        <f>SUM(D99,D103,D107,D111)</f>
        <v>0</v>
      </c>
    </row>
    <row customHeight="1" ht="17.25">
      <c s="125" t="s">
        <v>2100</v>
      </c>
      <c s="274">
        <f>SUM(B100:B102)</f>
        <v>0</v>
      </c>
      <c s="125" t="s">
        <v>2101</v>
      </c>
      <c s="274">
        <f>SUM(D100:D102)</f>
        <v>0</v>
      </c>
    </row>
    <row customHeight="1" ht="17.25">
      <c s="110" t="s">
        <v>2102</v>
      </c>
      <c s="277"/>
      <c s="110" t="s">
        <v>2103</v>
      </c>
      <c s="277"/>
    </row>
    <row customHeight="1" ht="17.25">
      <c s="110" t="s">
        <v>2104</v>
      </c>
      <c s="290"/>
      <c s="110" t="s">
        <v>2105</v>
      </c>
      <c s="290"/>
    </row>
    <row customHeight="1" ht="17.25">
      <c s="110" t="s">
        <v>2106</v>
      </c>
      <c s="290"/>
      <c s="110" t="s">
        <v>2107</v>
      </c>
      <c s="290"/>
    </row>
    <row customHeight="1" ht="17.25">
      <c s="125" t="s">
        <v>2108</v>
      </c>
      <c s="274">
        <f>SUM(B104:B106)</f>
        <v>0</v>
      </c>
      <c s="125" t="s">
        <v>2109</v>
      </c>
      <c s="274">
        <f>SUM(D104:D106)</f>
        <v>0</v>
      </c>
    </row>
    <row customHeight="1" ht="17.25">
      <c s="110" t="s">
        <v>2110</v>
      </c>
      <c s="277"/>
      <c s="110" t="s">
        <v>2111</v>
      </c>
      <c s="277"/>
    </row>
    <row customHeight="1" ht="17.25">
      <c s="110" t="s">
        <v>2112</v>
      </c>
      <c s="290"/>
      <c s="110" t="s">
        <v>2113</v>
      </c>
      <c s="290"/>
    </row>
    <row customHeight="1" ht="17.25">
      <c s="110" t="s">
        <v>2114</v>
      </c>
      <c s="290"/>
      <c s="110" t="s">
        <v>2115</v>
      </c>
      <c s="290"/>
    </row>
    <row customHeight="1" ht="17.25">
      <c s="125" t="s">
        <v>2116</v>
      </c>
      <c s="274">
        <f>SUM(B108:B110)</f>
        <v>0</v>
      </c>
      <c s="125" t="s">
        <v>2117</v>
      </c>
      <c s="274">
        <f>SUM(D108:D110)</f>
        <v>0</v>
      </c>
    </row>
    <row customHeight="1" ht="17.25">
      <c s="110" t="s">
        <v>2118</v>
      </c>
      <c s="277"/>
      <c s="110" t="s">
        <v>2119</v>
      </c>
      <c s="277"/>
    </row>
    <row customHeight="1" ht="17.25">
      <c s="110" t="s">
        <v>2120</v>
      </c>
      <c s="290"/>
      <c s="110" t="s">
        <v>2121</v>
      </c>
      <c s="290"/>
    </row>
    <row customHeight="1" ht="17.25">
      <c s="110" t="s">
        <v>2122</v>
      </c>
      <c s="290"/>
      <c s="110" t="s">
        <v>2123</v>
      </c>
      <c s="290"/>
    </row>
    <row customHeight="1" ht="17.25">
      <c s="125" t="s">
        <v>2124</v>
      </c>
      <c s="274">
        <f>SUM(B112:B114)</f>
        <v>0</v>
      </c>
      <c s="125" t="s">
        <v>2125</v>
      </c>
      <c s="274">
        <f>SUM(D112:D114)</f>
        <v>0</v>
      </c>
    </row>
    <row customHeight="1" ht="17.25">
      <c s="110" t="s">
        <v>2126</v>
      </c>
      <c s="277"/>
      <c s="110" t="s">
        <v>2127</v>
      </c>
      <c s="277"/>
    </row>
    <row customHeight="1" ht="17.25">
      <c s="110" t="s">
        <v>2128</v>
      </c>
      <c s="290"/>
      <c s="110" t="s">
        <v>2129</v>
      </c>
      <c s="290"/>
    </row>
    <row customHeight="1" ht="17.25">
      <c s="110" t="s">
        <v>2130</v>
      </c>
      <c s="290"/>
      <c s="110" t="s">
        <v>2131</v>
      </c>
      <c s="290"/>
    </row>
    <row customHeight="1" ht="17.25">
      <c s="125" t="s">
        <v>2132</v>
      </c>
      <c s="290"/>
      <c s="125" t="s">
        <v>2133</v>
      </c>
      <c s="290"/>
    </row>
    <row customHeight="1" ht="17.25">
      <c s="125" t="s">
        <v>2134</v>
      </c>
      <c s="290"/>
      <c s="125" t="s">
        <v>2135</v>
      </c>
      <c s="290"/>
    </row>
    <row customHeight="1" ht="17.25">
      <c s="110"/>
      <c s="124"/>
      <c s="125" t="s">
        <v>2136</v>
      </c>
      <c s="277"/>
    </row>
    <row customHeight="1" ht="17.25">
      <c s="110"/>
      <c s="124"/>
      <c s="125" t="s">
        <v>2137</v>
      </c>
      <c s="274">
        <f>B121-D5-D6-D72-D77-D81-D88-D94-D95-D96-D97-D98-D115-D116-D117</f>
        <v>1386</v>
      </c>
    </row>
    <row customHeight="1" ht="17.25">
      <c s="110"/>
      <c s="124"/>
      <c s="125" t="s">
        <v>2138</v>
      </c>
      <c s="277">
        <v>1386</v>
      </c>
    </row>
    <row customHeight="1" ht="17.25">
      <c s="110"/>
      <c s="124"/>
      <c s="125" t="s">
        <v>2139</v>
      </c>
      <c s="274">
        <f>D118-D119</f>
        <v>0</v>
      </c>
    </row>
    <row customHeight="1" ht="17.25">
      <c s="104" t="s">
        <v>2140</v>
      </c>
      <c s="274">
        <f>SUM(B5:B6,B72,B75:B77,B81,B88,B94:B98,B115:B116)</f>
        <v>375514</v>
      </c>
      <c s="104" t="s">
        <v>2141</v>
      </c>
      <c s="274">
        <f>SUM(D5:D6,D72,D77,D81,D88,D94:D98,D115:D118)</f>
        <v>375514</v>
      </c>
    </row>
  </sheetData>
  <sheetProtection autoFilter="0" sort="1" allowResizeRows="1" allowResizeColumns="1" objects="1" allowDragInsertRows="1" allowDragInsertColumns="1" insertRows="1" insertColumns="1" deleteRows="1" deleteColumns="1"/>
  <mergeCells count="3">
    <mergeCell ref="A1:D1"/>
    <mergeCell ref="A2:D2"/>
    <mergeCell ref="A3:D3"/>
  </mergeCells>
  <dataValidations count="1">
    <dataValidation type="decimal" allowBlank="1" showInputMessage="1" showErrorMessage="1" sqref="B5:B116 D5:D74 D77:D86 D88:D92 D94:D121 B121">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81D48-D558-AA1B-0391-73587A971FAF}" mc:Ignorable="x14ac">
  <dimension ref="A1:H37"/>
  <sheetViews>
    <sheetView defaultGridColor="0" colorId="8" topLeftCell="A1" showGridLines="0" workbookViewId="0" showZeros="0">
      <selection activeCell="A1" sqref="A1:H1"/>
    </sheetView>
  </sheetViews>
  <sheetFormatPr defaultColWidth="12.125" customHeight="1" defaultRowHeight="15.652500000000002"/>
  <cols>
    <col min="1" max="1" style="244" width="9.50390625" customWidth="1"/>
    <col min="2" max="2" style="244" width="31.125" customWidth="1"/>
    <col min="3" max="6" style="244" width="14.50390625" customWidth="1"/>
    <col min="7" max="7" style="244" width="14.125" customWidth="1"/>
    <col min="8" max="8" style="244" width="14.50390625" customWidth="1"/>
  </cols>
  <sheetData>
    <row customHeight="1" ht="33.75">
      <c s="269" t="str">
        <f>'##BASEINFO'!$B$2&amp;"度"&amp;'##BASEINFO'!$B$7&amp;"一般公共预算收入预算变动情况录入表"</f>
        <v>2024年度芷江侗族自治县一般公共预算收入预算变动情况录入表</v>
      </c>
      <c s="121"/>
      <c s="121"/>
      <c s="121"/>
      <c s="121"/>
      <c s="121"/>
      <c s="121"/>
      <c s="121"/>
    </row>
    <row customHeight="1" ht="17.25">
      <c s="122" t="s">
        <v>165</v>
      </c>
      <c s="122"/>
      <c s="122"/>
      <c s="122"/>
      <c s="122"/>
      <c s="122"/>
      <c s="122"/>
      <c s="122"/>
    </row>
    <row customHeight="1" ht="17.25">
      <c s="272" t="str">
        <f>"单位："&amp;'##BASEINFO'!$B$19</f>
        <v>单位：万元</v>
      </c>
      <c s="122"/>
      <c s="122"/>
      <c s="122"/>
      <c s="122"/>
      <c s="122"/>
      <c s="122"/>
      <c s="122"/>
    </row>
    <row customHeight="1" ht="17.25">
      <c s="104" t="s">
        <v>185</v>
      </c>
      <c s="104" t="s">
        <v>186</v>
      </c>
      <c s="104" t="s">
        <v>1871</v>
      </c>
      <c s="104" t="s">
        <v>2142</v>
      </c>
      <c s="104"/>
      <c s="104"/>
      <c s="104"/>
      <c s="104" t="s">
        <v>1872</v>
      </c>
    </row>
    <row customHeight="1" ht="17.25">
      <c s="104"/>
      <c s="104"/>
      <c s="104"/>
      <c s="104" t="s">
        <v>2143</v>
      </c>
      <c s="104"/>
      <c s="104"/>
      <c s="123" t="s">
        <v>2144</v>
      </c>
      <c s="104"/>
    </row>
    <row customHeight="1" ht="17.25">
      <c s="126"/>
      <c s="126"/>
      <c s="126"/>
      <c s="126" t="s">
        <v>2145</v>
      </c>
      <c s="126" t="s">
        <v>2146</v>
      </c>
      <c s="126" t="s">
        <v>2147</v>
      </c>
      <c s="127"/>
      <c s="126"/>
    </row>
    <row customHeight="1" ht="17.25">
      <c s="107"/>
      <c s="104" t="s">
        <v>188</v>
      </c>
      <c s="274">
        <f>SUM(C8,C29)</f>
        <v>52855</v>
      </c>
      <c s="274">
        <f>SUM(D8,D29)</f>
        <v>0</v>
      </c>
      <c s="274">
        <f>SUM(E8,E29)</f>
        <v>0</v>
      </c>
      <c s="274">
        <f>SUM(F8,F29)</f>
        <v>0</v>
      </c>
      <c s="274">
        <f>SUM(G8,G29)</f>
        <v>0</v>
      </c>
      <c s="274">
        <f>SUM(H8,H29)</f>
        <v>52855</v>
      </c>
    </row>
    <row customHeight="1" ht="17.25">
      <c s="107">
        <v>101</v>
      </c>
      <c s="125" t="s">
        <v>189</v>
      </c>
      <c s="274">
        <f>SUM(C9:C28)</f>
        <v>38056</v>
      </c>
      <c s="274">
        <f>SUM(D9:D28)</f>
        <v>0</v>
      </c>
      <c s="274">
        <f>SUM(E9:E28)</f>
        <v>0</v>
      </c>
      <c s="274">
        <f>SUM(F9:F28)</f>
        <v>0</v>
      </c>
      <c s="274">
        <f>SUM(G9:G28)</f>
        <v>0</v>
      </c>
      <c s="274">
        <f>SUM(H9:H28)</f>
        <v>38056</v>
      </c>
    </row>
    <row customHeight="1" ht="17.25">
      <c s="107">
        <v>10101</v>
      </c>
      <c s="110" t="s">
        <v>190</v>
      </c>
      <c s="290">
        <v>10968</v>
      </c>
      <c s="274">
        <f>E9+F9</f>
        <v>0</v>
      </c>
      <c s="290"/>
      <c s="290"/>
      <c s="290"/>
      <c s="274">
        <f>C9+D9+G9</f>
        <v>10968</v>
      </c>
    </row>
    <row customHeight="1" ht="17.25">
      <c s="107">
        <v>10102</v>
      </c>
      <c s="110" t="s">
        <v>228</v>
      </c>
      <c s="290"/>
      <c s="274">
        <f>E10+F10</f>
        <v>0</v>
      </c>
      <c s="290"/>
      <c s="290"/>
      <c s="290"/>
      <c s="274">
        <f>C10+D10+G10</f>
        <v>0</v>
      </c>
    </row>
    <row customHeight="1" ht="17.25">
      <c s="107">
        <v>10104</v>
      </c>
      <c s="110" t="s">
        <v>248</v>
      </c>
      <c s="290">
        <v>1460</v>
      </c>
      <c s="274">
        <f>E11+F11</f>
        <v>0</v>
      </c>
      <c s="290"/>
      <c s="290"/>
      <c s="290"/>
      <c s="274">
        <f>C11+D11+G11</f>
        <v>1460</v>
      </c>
    </row>
    <row customHeight="1" ht="15.75">
      <c s="107">
        <v>10105</v>
      </c>
      <c s="110" t="s">
        <v>353</v>
      </c>
      <c s="290"/>
      <c s="274">
        <f>E12+F12</f>
        <v>0</v>
      </c>
      <c s="290"/>
      <c s="290"/>
      <c s="290"/>
      <c s="274">
        <f>C12+D12+G12</f>
        <v>0</v>
      </c>
    </row>
    <row customHeight="1" ht="17.25">
      <c s="107">
        <v>10106</v>
      </c>
      <c s="110" t="s">
        <v>2148</v>
      </c>
      <c s="290">
        <v>562</v>
      </c>
      <c s="274">
        <f>E13+F13</f>
        <v>0</v>
      </c>
      <c s="290"/>
      <c s="290"/>
      <c s="290"/>
      <c s="274">
        <f>C13+D13+G13</f>
        <v>562</v>
      </c>
    </row>
    <row customHeight="1" ht="17.25">
      <c s="107">
        <v>10107</v>
      </c>
      <c s="110" t="s">
        <v>425</v>
      </c>
      <c s="290">
        <v>52</v>
      </c>
      <c s="274">
        <f>E14+F14</f>
        <v>0</v>
      </c>
      <c s="290"/>
      <c s="290"/>
      <c s="290"/>
      <c s="274">
        <f>C14+D14+G14</f>
        <v>52</v>
      </c>
    </row>
    <row customHeight="1" ht="17.25">
      <c s="107">
        <v>10109</v>
      </c>
      <c s="110" t="s">
        <v>430</v>
      </c>
      <c s="290">
        <v>1110</v>
      </c>
      <c s="274">
        <f>E15+F15</f>
        <v>0</v>
      </c>
      <c s="290"/>
      <c s="290"/>
      <c s="290"/>
      <c s="274">
        <f>C15+D15+G15</f>
        <v>1110</v>
      </c>
    </row>
    <row customHeight="1" ht="17.25">
      <c s="107">
        <v>10110</v>
      </c>
      <c s="110" t="s">
        <v>446</v>
      </c>
      <c s="290">
        <v>1146</v>
      </c>
      <c s="274">
        <f>E16+F16</f>
        <v>0</v>
      </c>
      <c s="290"/>
      <c s="290"/>
      <c s="290"/>
      <c s="274">
        <f>C16+D16+G16</f>
        <v>1146</v>
      </c>
    </row>
    <row customHeight="1" ht="17.25">
      <c s="107">
        <v>10111</v>
      </c>
      <c s="110" t="s">
        <v>455</v>
      </c>
      <c s="290">
        <v>291</v>
      </c>
      <c s="274">
        <f>E17+F17</f>
        <v>0</v>
      </c>
      <c s="290"/>
      <c s="290"/>
      <c s="290"/>
      <c s="274">
        <f>C17+D17+G17</f>
        <v>291</v>
      </c>
    </row>
    <row customHeight="1" ht="17.25">
      <c s="107">
        <v>10112</v>
      </c>
      <c s="110" t="s">
        <v>461</v>
      </c>
      <c s="290">
        <v>518</v>
      </c>
      <c s="274">
        <f>E18+F18</f>
        <v>0</v>
      </c>
      <c s="290"/>
      <c s="290"/>
      <c s="290"/>
      <c s="274">
        <f>C18+D18+G18</f>
        <v>518</v>
      </c>
    </row>
    <row customHeight="1" ht="17.25">
      <c s="107">
        <v>10113</v>
      </c>
      <c s="110" t="s">
        <v>470</v>
      </c>
      <c s="290">
        <v>13534</v>
      </c>
      <c s="274">
        <f>E19+F19</f>
        <v>0</v>
      </c>
      <c s="290"/>
      <c s="290"/>
      <c s="290"/>
      <c s="274">
        <f>C19+D19+G19</f>
        <v>13534</v>
      </c>
    </row>
    <row customHeight="1" ht="17.25">
      <c s="107">
        <v>10114</v>
      </c>
      <c s="110" t="s">
        <v>2149</v>
      </c>
      <c s="290">
        <v>1442</v>
      </c>
      <c s="274">
        <f>E20+F20</f>
        <v>0</v>
      </c>
      <c s="290"/>
      <c s="290"/>
      <c s="290"/>
      <c s="274">
        <f>C20+D20+G20</f>
        <v>1442</v>
      </c>
    </row>
    <row customHeight="1" ht="17.25">
      <c s="107">
        <v>10115</v>
      </c>
      <c s="110" t="s">
        <v>2150</v>
      </c>
      <c s="290"/>
      <c s="274">
        <f>E21+F21</f>
        <v>0</v>
      </c>
      <c s="290"/>
      <c s="290"/>
      <c s="290"/>
      <c s="274">
        <f>C21+D21+G21</f>
        <v>0</v>
      </c>
    </row>
    <row customHeight="1" ht="17.25">
      <c s="107">
        <v>10116</v>
      </c>
      <c s="110" t="s">
        <v>2151</v>
      </c>
      <c s="290"/>
      <c s="274">
        <f>E22+F22</f>
        <v>0</v>
      </c>
      <c s="290"/>
      <c s="290"/>
      <c s="290"/>
      <c s="274">
        <f>C22+D22+G22</f>
        <v>0</v>
      </c>
    </row>
    <row customHeight="1" ht="17.25">
      <c s="107">
        <v>10117</v>
      </c>
      <c s="110" t="s">
        <v>2152</v>
      </c>
      <c s="290"/>
      <c s="274">
        <f>E23+F23</f>
        <v>0</v>
      </c>
      <c s="290"/>
      <c s="290"/>
      <c s="290"/>
      <c s="274">
        <f>C23+D23+G23</f>
        <v>0</v>
      </c>
    </row>
    <row customHeight="1" ht="17.25">
      <c s="107">
        <v>10118</v>
      </c>
      <c s="110" t="s">
        <v>2153</v>
      </c>
      <c s="290">
        <v>1498</v>
      </c>
      <c s="274">
        <f>E24+F24</f>
        <v>0</v>
      </c>
      <c s="290"/>
      <c s="290"/>
      <c s="290"/>
      <c s="274">
        <f>C24+D24+G24</f>
        <v>1498</v>
      </c>
    </row>
    <row customHeight="1" ht="17.25">
      <c s="107">
        <v>10119</v>
      </c>
      <c s="110" t="s">
        <v>2154</v>
      </c>
      <c s="290">
        <v>4577</v>
      </c>
      <c s="274">
        <f>E25+F25</f>
        <v>0</v>
      </c>
      <c s="290"/>
      <c s="290"/>
      <c s="290"/>
      <c s="274">
        <f>C25+D25+G25</f>
        <v>4577</v>
      </c>
    </row>
    <row customHeight="1" ht="17.25">
      <c s="107">
        <v>10120</v>
      </c>
      <c s="110" t="s">
        <v>2155</v>
      </c>
      <c s="290">
        <v>860</v>
      </c>
      <c s="274">
        <f>E26+F26</f>
        <v>0</v>
      </c>
      <c s="290"/>
      <c s="290"/>
      <c s="290"/>
      <c s="274">
        <f>C26+D26+G26</f>
        <v>860</v>
      </c>
    </row>
    <row customHeight="1" ht="15.75">
      <c s="107">
        <v>10121</v>
      </c>
      <c s="110" t="s">
        <v>2156</v>
      </c>
      <c s="290">
        <v>38</v>
      </c>
      <c s="274">
        <f>E27+F27</f>
        <v>0</v>
      </c>
      <c s="290"/>
      <c s="290"/>
      <c s="290"/>
      <c s="274">
        <f>C27+D27+G27</f>
        <v>38</v>
      </c>
    </row>
    <row customHeight="1" ht="17.25">
      <c s="107">
        <v>10199</v>
      </c>
      <c s="110" t="s">
        <v>2157</v>
      </c>
      <c s="290"/>
      <c s="274">
        <f>E28+F28</f>
        <v>0</v>
      </c>
      <c s="290"/>
      <c s="290"/>
      <c s="290"/>
      <c s="274">
        <f>C28+D28+G28</f>
        <v>0</v>
      </c>
    </row>
    <row customHeight="1" ht="17.25">
      <c s="107">
        <v>103</v>
      </c>
      <c s="125" t="s">
        <v>516</v>
      </c>
      <c s="274">
        <f>SUM(C30:C37)</f>
        <v>14799</v>
      </c>
      <c s="274">
        <f>SUM(D30:D37)</f>
        <v>0</v>
      </c>
      <c s="274">
        <f>SUM(E30:E37)</f>
        <v>0</v>
      </c>
      <c s="274">
        <f>SUM(F30:F37)</f>
        <v>0</v>
      </c>
      <c s="274">
        <f>SUM(G30:G37)</f>
        <v>0</v>
      </c>
      <c s="274">
        <f>SUM(H30:H37)</f>
        <v>14799</v>
      </c>
    </row>
    <row customHeight="1" ht="17.25">
      <c s="107">
        <v>10302</v>
      </c>
      <c s="110" t="s">
        <v>517</v>
      </c>
      <c s="290">
        <v>14799</v>
      </c>
      <c s="274">
        <f>E30+F30</f>
        <v>0</v>
      </c>
      <c s="290"/>
      <c s="290"/>
      <c s="290"/>
      <c s="274">
        <f>C30+D30+G30</f>
        <v>14799</v>
      </c>
    </row>
    <row customHeight="1" ht="17.25">
      <c s="107">
        <v>10304</v>
      </c>
      <c s="110" t="s">
        <v>545</v>
      </c>
      <c s="290"/>
      <c s="274">
        <f>E31+F31</f>
        <v>0</v>
      </c>
      <c s="290"/>
      <c s="290"/>
      <c s="290"/>
      <c s="274">
        <f>C31+D31+G31</f>
        <v>0</v>
      </c>
    </row>
    <row customHeight="1" ht="17.25">
      <c s="107">
        <v>10305</v>
      </c>
      <c s="110" t="s">
        <v>727</v>
      </c>
      <c s="290"/>
      <c s="274">
        <f>E32+F32</f>
        <v>0</v>
      </c>
      <c s="290"/>
      <c s="290"/>
      <c s="290"/>
      <c s="274">
        <f>C32+D32+G32</f>
        <v>0</v>
      </c>
    </row>
    <row customHeight="1" ht="17.25">
      <c s="107">
        <v>10306</v>
      </c>
      <c s="110" t="s">
        <v>767</v>
      </c>
      <c s="290"/>
      <c s="274">
        <f>E33+F33</f>
        <v>0</v>
      </c>
      <c s="290"/>
      <c s="290"/>
      <c s="290"/>
      <c s="274">
        <f>C33+D33+G33</f>
        <v>0</v>
      </c>
    </row>
    <row customHeight="1" ht="17.25">
      <c s="107">
        <v>10307</v>
      </c>
      <c s="110" t="s">
        <v>786</v>
      </c>
      <c s="290"/>
      <c s="274">
        <f>E34+F34</f>
        <v>0</v>
      </c>
      <c s="290"/>
      <c s="290"/>
      <c s="290"/>
      <c s="274">
        <f>C34+D34+G34</f>
        <v>0</v>
      </c>
    </row>
    <row customHeight="1" ht="17.25">
      <c s="107">
        <v>10308</v>
      </c>
      <c s="110" t="s">
        <v>837</v>
      </c>
      <c s="290"/>
      <c s="274">
        <f>E35+F35</f>
        <v>0</v>
      </c>
      <c s="290"/>
      <c s="290"/>
      <c s="290"/>
      <c s="274">
        <f>C35+D35+G35</f>
        <v>0</v>
      </c>
    </row>
    <row customHeight="1" ht="17.25">
      <c s="107">
        <v>10309</v>
      </c>
      <c s="110" t="s">
        <v>840</v>
      </c>
      <c s="290"/>
      <c s="274">
        <f>E36+F36</f>
        <v>0</v>
      </c>
      <c s="290"/>
      <c s="290"/>
      <c s="290"/>
      <c s="274">
        <f>C36+D36+G36</f>
        <v>0</v>
      </c>
    </row>
    <row customHeight="1" ht="17.25">
      <c s="107">
        <v>10399</v>
      </c>
      <c s="110" t="s">
        <v>2158</v>
      </c>
      <c s="290"/>
      <c s="274">
        <f>E37+F37</f>
        <v>0</v>
      </c>
      <c s="290"/>
      <c s="290"/>
      <c s="290"/>
      <c s="274">
        <f>C37+D37+G37</f>
        <v>0</v>
      </c>
    </row>
  </sheetData>
  <sheetProtection autoFilter="0" sort="1" allowResizeRows="1" allowResizeColumns="1" objects="1" allowDragInsertRows="1" allowDragInsertColumns="1" insertRows="1" insertColumns="1" deleteRows="1" deleteColumns="1"/>
  <mergeCells count="10">
    <mergeCell ref="A1:H1"/>
    <mergeCell ref="A2:H2"/>
    <mergeCell ref="A3:H3"/>
    <mergeCell ref="D4:G4"/>
    <mergeCell ref="D5:F5"/>
    <mergeCell ref="A4:A6"/>
    <mergeCell ref="B4:B6"/>
    <mergeCell ref="C4:C6"/>
    <mergeCell ref="G5:G6"/>
    <mergeCell ref="H4:H6"/>
  </mergeCells>
  <dataValidations count="1">
    <dataValidation type="decimal" allowBlank="1" showInputMessage="1" showErrorMessage="1" sqref="C7:H3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55F26-740B-7A28-FF28-DC517BC09FAC}" mc:Ignorable="x14ac">
  <dimension ref="A1:W228"/>
  <sheetViews>
    <sheetView defaultGridColor="0" colorId="8" topLeftCell="A1" showGridLines="0" workbookViewId="0" showZeros="0">
      <selection activeCell="A1" sqref="A1:W1"/>
    </sheetView>
  </sheetViews>
  <sheetFormatPr defaultColWidth="12.125" customHeight="1" defaultRowHeight="16.95"/>
  <cols>
    <col min="1" max="1" style="244" width="15.50390625" customWidth="1"/>
    <col min="2" max="2" style="244" width="34.25390625" customWidth="1"/>
    <col min="3" max="23" style="244" width="15.50390625" customWidth="1"/>
  </cols>
  <sheetData>
    <row customHeight="1" ht="33.75">
      <c s="269" t="str">
        <f>'##BASEINFO'!$B$2&amp;"度"&amp;'##BASEINFO'!$B$7&amp;"一般公共预算支出预算变动及结余、结转情况录入表"</f>
        <v>2024年度芷江侗族自治县一般公共预算支出预算变动及结余、结转情况录入表</v>
      </c>
      <c s="121"/>
      <c s="121"/>
      <c s="121"/>
      <c s="121"/>
      <c s="121"/>
      <c s="121"/>
      <c s="121"/>
      <c s="121"/>
      <c s="121"/>
      <c s="121"/>
      <c s="121"/>
      <c s="121"/>
      <c s="121"/>
      <c s="121"/>
      <c s="121"/>
      <c s="121"/>
      <c s="121"/>
      <c s="121"/>
      <c s="121"/>
      <c s="121"/>
      <c s="121"/>
      <c s="121"/>
    </row>
    <row customHeight="1" ht="17.25">
      <c s="122" t="s">
        <v>166</v>
      </c>
      <c s="122"/>
      <c s="122"/>
      <c s="122"/>
      <c s="122"/>
      <c s="122"/>
      <c s="122"/>
      <c s="122"/>
      <c s="122"/>
      <c s="122"/>
      <c s="122"/>
      <c s="122"/>
      <c s="122"/>
      <c s="122"/>
      <c s="122"/>
      <c s="122"/>
      <c s="122"/>
      <c s="122"/>
      <c s="122"/>
      <c s="122"/>
      <c s="122"/>
      <c s="122"/>
      <c s="122"/>
    </row>
    <row customHeight="1" ht="17.25">
      <c s="272" t="str">
        <f>"单位："&amp;'##BASEINFO'!$B$19</f>
        <v>单位：万元</v>
      </c>
      <c s="122"/>
      <c s="122"/>
      <c s="122"/>
      <c s="122"/>
      <c s="122"/>
      <c s="122"/>
      <c s="122"/>
      <c s="122"/>
      <c s="122"/>
      <c s="122"/>
      <c s="122"/>
      <c s="122"/>
      <c s="122"/>
      <c s="122"/>
      <c s="122"/>
      <c s="122"/>
      <c s="122"/>
      <c s="122"/>
      <c s="122"/>
      <c s="122"/>
      <c s="122"/>
      <c s="122"/>
    </row>
    <row s="255" customFormat="1" customHeight="1" ht="17.25">
      <c s="123" t="s">
        <v>185</v>
      </c>
      <c s="123" t="s">
        <v>186</v>
      </c>
      <c s="123" t="s">
        <v>1871</v>
      </c>
      <c s="104" t="s">
        <v>2142</v>
      </c>
      <c s="104"/>
      <c s="104"/>
      <c s="104"/>
      <c s="104"/>
      <c s="104"/>
      <c s="104"/>
      <c s="104"/>
      <c s="104"/>
      <c s="104"/>
      <c s="104"/>
      <c s="104"/>
      <c s="104"/>
      <c s="104"/>
      <c s="104"/>
      <c s="104"/>
      <c s="123" t="s">
        <v>1872</v>
      </c>
      <c s="123" t="s">
        <v>187</v>
      </c>
      <c s="123" t="s">
        <v>2159</v>
      </c>
      <c s="123" t="s">
        <v>2160</v>
      </c>
    </row>
    <row s="303" customFormat="1" customHeight="1" ht="17.25">
      <c s="123"/>
      <c s="123"/>
      <c s="123"/>
      <c s="123" t="s">
        <v>2145</v>
      </c>
      <c s="123" t="s">
        <v>2161</v>
      </c>
      <c s="123" t="s">
        <v>2162</v>
      </c>
      <c s="123" t="s">
        <v>2163</v>
      </c>
      <c s="123" t="s">
        <v>2164</v>
      </c>
      <c s="123" t="s">
        <v>2165</v>
      </c>
      <c s="123" t="s">
        <v>2066</v>
      </c>
      <c s="123" t="s">
        <v>2079</v>
      </c>
      <c s="123" t="s">
        <v>2166</v>
      </c>
      <c s="123" t="s">
        <v>2167</v>
      </c>
      <c s="123" t="s">
        <v>2168</v>
      </c>
      <c s="123" t="s">
        <v>2096</v>
      </c>
      <c s="123" t="s">
        <v>2169</v>
      </c>
      <c s="123" t="s">
        <v>2097</v>
      </c>
      <c s="123" t="s">
        <v>2170</v>
      </c>
      <c s="123" t="s">
        <v>2147</v>
      </c>
      <c s="123"/>
      <c s="123"/>
      <c s="123"/>
      <c s="123"/>
    </row>
    <row s="303" customFormat="1" customHeight="1" ht="17.25">
      <c s="127"/>
      <c s="127"/>
      <c s="127"/>
      <c s="127"/>
      <c s="127"/>
      <c s="127"/>
      <c s="127"/>
      <c s="127"/>
      <c s="127"/>
      <c s="127"/>
      <c s="127"/>
      <c s="127"/>
      <c s="127"/>
      <c s="127"/>
      <c s="127"/>
      <c s="127"/>
      <c s="127"/>
      <c s="127"/>
      <c s="127"/>
      <c s="127"/>
      <c s="127"/>
      <c s="127"/>
      <c s="127"/>
    </row>
    <row customHeight="1" ht="17.25">
      <c s="107"/>
      <c s="104" t="s">
        <v>855</v>
      </c>
      <c s="274">
        <f>SUM(C8,C37,C47,C53,C65,C76,C87,C94,C116,C131,C146,C153,C162,C168,C176,C180,C186,C196,C200,C204,C209,C217,C218,C221,C225)</f>
        <v>293401</v>
      </c>
      <c s="274">
        <f>SUM(D8,D37,D47,D53,D65,D76,D87,D94,D116,D131,D146,D153,D162,D168,D176,D180,D186,D196,D200,D204,D209,D217,D218,D221,D225)</f>
        <v>37577</v>
      </c>
      <c s="274">
        <f>SUM(E8,E37,E47,E53,E65,E76,E87,E94,E116,E131,E146,E153,E162,E168,E176,E180,E186,E196,E200,E204,E209,E217,E218,E221,E225)</f>
        <v>5784</v>
      </c>
      <c s="274">
        <f>SUM(F8,F37,F47,F53,F65,F76,F87,F94,F116,F131,F146,F153,F162,F168,F176,F180,F186,F196,F200,F204,F209,F217,F218,F221,F225)</f>
        <v>718</v>
      </c>
      <c s="274">
        <f>SUM(G8,G37,G47,G53,G65,G76,G87,G94,G116,G131,G146,G153,G162,G168,G176,G180,G186,G196,G200,G204,G209,G217,G218,G221,G225)</f>
        <v>25381</v>
      </c>
      <c s="274">
        <f>SUM(H8,H37,H47,H53,H65,H76,H87,H94,H116,H131,H146,H153,H162,H168,H176,H180,H186,H196,H200,H204,H209,H217,H218,H221,H225)</f>
        <v>367</v>
      </c>
      <c s="274">
        <f>SUM(I8,I37,I47,I53,I65,I76,I87,I94,I116,I131,I146,I153,I162,I168,I176,I180,I186,I196,I200,I204,I209,I217,I218,I221,I225)</f>
        <v>6497</v>
      </c>
      <c s="274">
        <f>SUM(J8,J37,J47,J53,J65,J76,J87,J94,J116,J131,J146,J153,J162,J168,J176,J180,J186,J196,J200,J204,J209,J217,J218,J221,J225)</f>
        <v>0</v>
      </c>
      <c s="274">
        <f>SUM(K8,K37,K47,K53,K65,K76,K87,K94,K116,K131,K146,K153,K162,K168,K176,K180,K186,K196,K200,K204,K209,K217,K218,K221,K225)</f>
        <v>1000</v>
      </c>
      <c s="274">
        <f>SUM(L8,L37,L47,L53,L65,L76,L87,L94,L116,L131,L146,L153,L162,L168,L176,L180,L186,L196,L200,L204,L209,L217,L218,L221,L225)</f>
        <v>0</v>
      </c>
      <c s="274">
        <f>SUM(M8,M37,M47,M53,M65,M76,M87,M94,M116,M131,M146,M153,M162,M168,M176,M180,M186,M196,M200,M204,M209,M217,M218,M221,M225)</f>
        <v>0</v>
      </c>
      <c s="274">
        <f>SUM(N8,N37,N47,N53,N65,N76,N87,N94,N116,N131,N146,N153,N162,N168,N176,N180,N186,N196,N200,N204,N209,N217,N218,N221,N225)</f>
        <v>-2220</v>
      </c>
      <c s="274">
        <f>SUM(O8,O37,O47,O53,O65,O76,O87,O94,O116,O131,O146,O153,O162,O168,O176,O180,O186,O196,O200,O204,O209,O217,O218,O221,O225)</f>
        <v>50</v>
      </c>
      <c s="274">
        <f>SUM(P8,P37,P47,P53,P65,P76,P87,P94,P116,P131,P146,P153,P162,P168,P176,P180,P186,P196,P200,P204,P209,P217,P218,P221,P225)</f>
        <v>0</v>
      </c>
      <c s="274">
        <f>SUM(Q8,Q37,Q47,Q53,Q65,Q76,Q87,Q94,Q116,Q131,Q146,Q153,Q162,Q168,Q176,Q180,Q186,Q196,Q200,Q204,Q209,Q217,Q218,Q221,Q225)</f>
        <v>0</v>
      </c>
      <c s="274">
        <f>SUM(R8,R37,R47,R53,R65,R76,R87,R94,R116,R131,R146,R153,R162,R168,R176,R180,R186,R196,R200,R204,R209,R217,R218,R221,R225)</f>
        <v>0</v>
      </c>
      <c s="274">
        <f>SUM(S8,S37,S47,S53,S65,S76,S87,S94,S116,S131,S146,S153,S162,S168,S176,S180,S186,S196,S200,S204,S209,S217,S218,S221,S225)</f>
        <v>0</v>
      </c>
      <c s="274">
        <f>SUM(T8,T37,T47,T53,T65,T76,T87,T94,T116,T131,T146,T153,T162,T168,T176,T180,T186,T196,T200,T204,T209,T217,T218,T221,T225)</f>
        <v>330978</v>
      </c>
      <c s="274">
        <f>SUM(U8,U37,U47,U53,U65,U76,U87,U94,U116,U131,U146,U153,U162,U168,U176,U180,U186,U196,U200,U204,U209,U217,U218,U221,U225)</f>
        <v>329592</v>
      </c>
      <c s="274">
        <f>SUM(V8,V37,V47,V53,V65,V76,V87,V94,V116,V131,V146,V153,V162,V168,V176,V180,V186,V196,V200,V204,V209,V217,V218,V221,V225)</f>
        <v>1386</v>
      </c>
      <c s="274">
        <f>SUM(W8,W37,W47,W53,W65,W76,W87,W94,W116,W131,W146,W153,W162,W168,W176,W180,W186,W196,W200,W204,W209,W217,W218,W221,W225)</f>
        <v>1386</v>
      </c>
    </row>
    <row customHeight="1" ht="17.25">
      <c s="107">
        <v>201</v>
      </c>
      <c s="141" t="s">
        <v>856</v>
      </c>
      <c s="274">
        <f>SUM(C9:C36)</f>
        <v>20673</v>
      </c>
      <c s="274">
        <f>SUM(D9:D36)</f>
        <v>-4849</v>
      </c>
      <c s="274">
        <f>SUM(E9:E36)</f>
        <v>0</v>
      </c>
      <c s="274">
        <f>SUM(F9:F36)</f>
        <v>0</v>
      </c>
      <c s="274">
        <f>SUM(G9:G36)</f>
        <v>1169</v>
      </c>
      <c s="274">
        <f>SUM(H9:H36)</f>
        <v>73</v>
      </c>
      <c s="274">
        <f>SUM(I9:I36)</f>
        <v>0</v>
      </c>
      <c s="274">
        <f>SUM(J9:J36)</f>
        <v>0</v>
      </c>
      <c s="274">
        <f>SUM(K9:K36)</f>
        <v>0</v>
      </c>
      <c s="274">
        <f>SUM(L9:L36)</f>
        <v>0</v>
      </c>
      <c s="274">
        <f>SUM(M9:M36)</f>
        <v>-6091</v>
      </c>
      <c s="274">
        <f>SUM(N9:N36)</f>
        <v>0</v>
      </c>
      <c s="274">
        <f>SUM(O9:O36)</f>
        <v>0</v>
      </c>
      <c s="274">
        <f>SUM(P9:P36)</f>
        <v>0</v>
      </c>
      <c s="274">
        <f>SUM(Q9:Q36)</f>
        <v>0</v>
      </c>
      <c s="274">
        <f>SUM(R9:R36)</f>
        <v>0</v>
      </c>
      <c s="274">
        <f>SUM(S9:S36)</f>
        <v>0</v>
      </c>
      <c s="274">
        <f>SUM(T9:T36)</f>
        <v>15824</v>
      </c>
      <c s="274">
        <f>SUM(U9:U36)</f>
        <v>15824</v>
      </c>
      <c s="274">
        <f>SUM(V9:V36)</f>
        <v>0</v>
      </c>
      <c s="274">
        <f>SUM(W9:W36)</f>
        <v>0</v>
      </c>
    </row>
    <row customHeight="1" ht="17.25">
      <c s="107">
        <v>20101</v>
      </c>
      <c s="107" t="s">
        <v>857</v>
      </c>
      <c s="290">
        <v>872</v>
      </c>
      <c s="274">
        <f>SUM(E9:S9)</f>
        <v>158</v>
      </c>
      <c s="290"/>
      <c s="290"/>
      <c s="290"/>
      <c s="276"/>
      <c s="277"/>
      <c s="290"/>
      <c s="290"/>
      <c s="277"/>
      <c s="290">
        <v>158</v>
      </c>
      <c s="290"/>
      <c s="277"/>
      <c s="290"/>
      <c s="277"/>
      <c s="290"/>
      <c s="290"/>
      <c s="274">
        <f>C9+D9</f>
        <v>1030</v>
      </c>
      <c s="274">
        <f>L02!C7</f>
        <v>1030</v>
      </c>
      <c s="274">
        <f>T9-U9</f>
        <v>0</v>
      </c>
      <c s="277"/>
    </row>
    <row customHeight="1" ht="17.25">
      <c s="107">
        <v>20102</v>
      </c>
      <c s="107" t="s">
        <v>869</v>
      </c>
      <c s="290">
        <v>653</v>
      </c>
      <c s="274">
        <f>SUM(E10:S10)</f>
        <v>125</v>
      </c>
      <c s="290"/>
      <c s="290"/>
      <c s="290"/>
      <c s="276"/>
      <c s="277"/>
      <c s="290"/>
      <c s="290"/>
      <c s="277"/>
      <c s="290">
        <v>125</v>
      </c>
      <c s="290"/>
      <c s="277"/>
      <c s="290"/>
      <c s="277"/>
      <c s="290"/>
      <c s="290"/>
      <c s="274">
        <f>C10+D10</f>
        <v>778</v>
      </c>
      <c s="274">
        <f>L02!C19</f>
        <v>778</v>
      </c>
      <c s="274">
        <f>T10-U10</f>
        <v>0</v>
      </c>
      <c s="277"/>
    </row>
    <row customHeight="1" ht="17.25">
      <c s="107">
        <v>20103</v>
      </c>
      <c s="107" t="s">
        <v>874</v>
      </c>
      <c s="290">
        <v>11871</v>
      </c>
      <c s="274">
        <f>SUM(E11:S11)</f>
        <v>-8954</v>
      </c>
      <c s="290"/>
      <c s="290"/>
      <c s="290"/>
      <c s="276"/>
      <c s="277"/>
      <c s="290"/>
      <c s="290"/>
      <c s="277"/>
      <c s="290">
        <v>-8954</v>
      </c>
      <c s="290"/>
      <c s="277"/>
      <c s="290"/>
      <c s="277"/>
      <c s="290"/>
      <c s="290"/>
      <c s="274">
        <f>C11+D11</f>
        <v>2917</v>
      </c>
      <c s="274">
        <f>L02!C28</f>
        <v>2917</v>
      </c>
      <c s="274">
        <f>T11-U11</f>
        <v>0</v>
      </c>
      <c s="277"/>
    </row>
    <row customHeight="1" ht="17.25">
      <c s="107">
        <v>20104</v>
      </c>
      <c s="107" t="s">
        <v>880</v>
      </c>
      <c s="290">
        <v>622</v>
      </c>
      <c s="274">
        <f>SUM(E12:S12)</f>
        <v>669</v>
      </c>
      <c s="290"/>
      <c s="290"/>
      <c s="290">
        <v>669</v>
      </c>
      <c s="276"/>
      <c s="277"/>
      <c s="290"/>
      <c s="290"/>
      <c s="277"/>
      <c s="290"/>
      <c s="290"/>
      <c s="277"/>
      <c s="290"/>
      <c s="277"/>
      <c s="290"/>
      <c s="290"/>
      <c s="274">
        <f>C12+D12</f>
        <v>1291</v>
      </c>
      <c s="274">
        <f>L02!C38</f>
        <v>1291</v>
      </c>
      <c s="274">
        <f>T12-U12</f>
        <v>0</v>
      </c>
      <c s="277"/>
    </row>
    <row customHeight="1" ht="17.25">
      <c s="107">
        <v>20105</v>
      </c>
      <c s="107" t="s">
        <v>887</v>
      </c>
      <c s="290">
        <v>240</v>
      </c>
      <c s="274">
        <f>SUM(E13:S13)</f>
        <v>66</v>
      </c>
      <c s="290"/>
      <c s="290"/>
      <c s="290"/>
      <c s="276"/>
      <c s="277"/>
      <c s="290"/>
      <c s="290"/>
      <c s="277"/>
      <c s="290">
        <v>66</v>
      </c>
      <c s="290"/>
      <c s="277"/>
      <c s="290"/>
      <c s="277"/>
      <c s="290"/>
      <c s="290"/>
      <c s="274">
        <f>C13+D13</f>
        <v>306</v>
      </c>
      <c s="274">
        <f>L02!C49</f>
        <v>306</v>
      </c>
      <c s="274">
        <f>T13-U13</f>
        <v>0</v>
      </c>
      <c s="277"/>
    </row>
    <row customHeight="1" ht="17.25">
      <c s="107">
        <v>20106</v>
      </c>
      <c s="107" t="s">
        <v>894</v>
      </c>
      <c s="290"/>
      <c s="274">
        <f>SUM(E14:S14)</f>
        <v>407</v>
      </c>
      <c s="290"/>
      <c s="290"/>
      <c s="290"/>
      <c s="276"/>
      <c s="277"/>
      <c s="290"/>
      <c s="290"/>
      <c s="277"/>
      <c s="290">
        <v>407</v>
      </c>
      <c s="290"/>
      <c s="277"/>
      <c s="290"/>
      <c s="277"/>
      <c s="290"/>
      <c s="290"/>
      <c s="274">
        <f>C14+D14</f>
        <v>407</v>
      </c>
      <c s="274">
        <f>L02!C60</f>
        <v>407</v>
      </c>
      <c s="274">
        <f>T14-U14</f>
        <v>0</v>
      </c>
      <c s="277"/>
    </row>
    <row customHeight="1" ht="17.25">
      <c s="107">
        <v>20107</v>
      </c>
      <c s="107" t="s">
        <v>901</v>
      </c>
      <c s="290"/>
      <c s="274">
        <f>SUM(E15:S15)</f>
        <v>0</v>
      </c>
      <c s="290"/>
      <c s="290"/>
      <c s="290"/>
      <c s="276"/>
      <c s="277"/>
      <c s="290"/>
      <c s="290"/>
      <c s="277"/>
      <c s="290"/>
      <c s="290"/>
      <c s="277"/>
      <c s="290"/>
      <c s="277"/>
      <c s="290"/>
      <c s="290"/>
      <c s="274">
        <f>C15+D15</f>
        <v>0</v>
      </c>
      <c s="274">
        <f>L02!C71</f>
        <v>0</v>
      </c>
      <c s="274">
        <f>T15-U15</f>
        <v>0</v>
      </c>
      <c s="277"/>
    </row>
    <row customHeight="1" ht="17.25">
      <c s="107">
        <v>20108</v>
      </c>
      <c s="107" t="s">
        <v>904</v>
      </c>
      <c s="290">
        <v>305</v>
      </c>
      <c s="274">
        <f>SUM(E16:S16)</f>
        <v>229</v>
      </c>
      <c s="290"/>
      <c s="290"/>
      <c s="290"/>
      <c s="276"/>
      <c s="277"/>
      <c s="290"/>
      <c s="290"/>
      <c s="277"/>
      <c s="290">
        <v>229</v>
      </c>
      <c s="290"/>
      <c s="277"/>
      <c s="290"/>
      <c s="277"/>
      <c s="290"/>
      <c s="290"/>
      <c s="274">
        <f>C16+D16</f>
        <v>534</v>
      </c>
      <c s="274">
        <f>L02!C79</f>
        <v>534</v>
      </c>
      <c s="274">
        <f>T16-U16</f>
        <v>0</v>
      </c>
      <c s="277"/>
    </row>
    <row customHeight="1" ht="17.25">
      <c s="107">
        <v>20109</v>
      </c>
      <c s="107" t="s">
        <v>908</v>
      </c>
      <c s="290"/>
      <c s="274">
        <f>SUM(E17:S17)</f>
        <v>0</v>
      </c>
      <c s="290"/>
      <c s="290"/>
      <c s="290"/>
      <c s="276"/>
      <c s="277"/>
      <c s="290"/>
      <c s="290"/>
      <c s="277"/>
      <c s="290"/>
      <c s="290"/>
      <c s="277"/>
      <c s="290"/>
      <c s="277"/>
      <c s="290"/>
      <c s="290"/>
      <c s="274">
        <f>C17+D17</f>
        <v>0</v>
      </c>
      <c s="274">
        <f>L02!C88</f>
        <v>0</v>
      </c>
      <c s="274">
        <f>T17-U17</f>
        <v>0</v>
      </c>
      <c s="277"/>
    </row>
    <row customHeight="1" ht="17.25">
      <c s="107">
        <v>20111</v>
      </c>
      <c s="107" t="s">
        <v>916</v>
      </c>
      <c s="290">
        <v>2</v>
      </c>
      <c s="274">
        <f>SUM(E18:S18)</f>
        <v>968</v>
      </c>
      <c s="290"/>
      <c s="290"/>
      <c s="290">
        <v>500</v>
      </c>
      <c s="276"/>
      <c s="277"/>
      <c s="290"/>
      <c s="290"/>
      <c s="277"/>
      <c s="290">
        <v>468</v>
      </c>
      <c s="290"/>
      <c s="277"/>
      <c s="290"/>
      <c s="277"/>
      <c s="290"/>
      <c s="290"/>
      <c s="274">
        <f>C18+D18</f>
        <v>970</v>
      </c>
      <c s="274">
        <f>L02!C101</f>
        <v>970</v>
      </c>
      <c s="274">
        <f>T18-U18</f>
        <v>0</v>
      </c>
      <c s="277"/>
    </row>
    <row customHeight="1" ht="17.25">
      <c s="107">
        <v>20113</v>
      </c>
      <c s="107" t="s">
        <v>921</v>
      </c>
      <c s="290">
        <v>132</v>
      </c>
      <c s="274">
        <f>SUM(E19:S19)</f>
        <v>-3</v>
      </c>
      <c s="290"/>
      <c s="290"/>
      <c s="290"/>
      <c s="276"/>
      <c s="277"/>
      <c s="290"/>
      <c s="290"/>
      <c s="277"/>
      <c s="290">
        <v>-3</v>
      </c>
      <c s="290"/>
      <c s="277"/>
      <c s="290"/>
      <c s="277"/>
      <c s="290"/>
      <c s="290"/>
      <c s="274">
        <f>C19+D19</f>
        <v>129</v>
      </c>
      <c s="274">
        <f>L02!C110</f>
        <v>129</v>
      </c>
      <c s="274">
        <f>T19-U19</f>
        <v>0</v>
      </c>
      <c s="277"/>
    </row>
    <row customHeight="1" ht="17.25">
      <c s="107">
        <v>20114</v>
      </c>
      <c s="107" t="s">
        <v>928</v>
      </c>
      <c s="290"/>
      <c s="274">
        <f>SUM(E20:S20)</f>
        <v>0</v>
      </c>
      <c s="290"/>
      <c s="290"/>
      <c s="290"/>
      <c s="276"/>
      <c s="277"/>
      <c s="290"/>
      <c s="290"/>
      <c s="277"/>
      <c s="290"/>
      <c s="290"/>
      <c s="277"/>
      <c s="290"/>
      <c s="277"/>
      <c s="290"/>
      <c s="290"/>
      <c s="274">
        <f>C20+D20</f>
        <v>0</v>
      </c>
      <c s="274">
        <f>L02!C121</f>
        <v>0</v>
      </c>
      <c s="274">
        <f>T20-U20</f>
        <v>0</v>
      </c>
      <c s="277"/>
    </row>
    <row customHeight="1" ht="17.25">
      <c s="107">
        <v>20123</v>
      </c>
      <c s="107" t="s">
        <v>936</v>
      </c>
      <c s="290"/>
      <c s="274">
        <f>SUM(E21:S21)</f>
        <v>50</v>
      </c>
      <c s="290"/>
      <c s="290"/>
      <c s="290"/>
      <c s="276"/>
      <c s="277"/>
      <c s="290"/>
      <c s="290"/>
      <c s="277"/>
      <c s="290">
        <v>50</v>
      </c>
      <c s="290"/>
      <c s="277"/>
      <c s="290"/>
      <c s="277"/>
      <c s="290"/>
      <c s="290"/>
      <c s="274">
        <f>C21+D21</f>
        <v>50</v>
      </c>
      <c s="274">
        <f>L02!C133</f>
        <v>50</v>
      </c>
      <c s="274">
        <f>T21-U21</f>
        <v>0</v>
      </c>
      <c s="277"/>
    </row>
    <row customHeight="1" ht="17.25">
      <c s="107">
        <v>20125</v>
      </c>
      <c s="107" t="s">
        <v>939</v>
      </c>
      <c s="290"/>
      <c s="274">
        <f>SUM(E22:S22)</f>
        <v>3</v>
      </c>
      <c s="290"/>
      <c s="290"/>
      <c s="290"/>
      <c s="276">
        <v>8</v>
      </c>
      <c s="277"/>
      <c s="290"/>
      <c s="290"/>
      <c s="277"/>
      <c s="290">
        <v>-5</v>
      </c>
      <c s="290"/>
      <c s="277"/>
      <c s="290"/>
      <c s="277"/>
      <c s="290"/>
      <c s="290"/>
      <c s="274">
        <f>C22+D22</f>
        <v>3</v>
      </c>
      <c s="274">
        <f>L02!C140</f>
        <v>3</v>
      </c>
      <c s="274">
        <f>T22-U22</f>
        <v>0</v>
      </c>
      <c s="277"/>
    </row>
    <row customHeight="1" ht="17.25">
      <c s="107">
        <v>20126</v>
      </c>
      <c s="107" t="s">
        <v>943</v>
      </c>
      <c s="290">
        <v>39</v>
      </c>
      <c s="274">
        <f>SUM(E23:S23)</f>
        <v>109</v>
      </c>
      <c s="290"/>
      <c s="290"/>
      <c s="290"/>
      <c s="276"/>
      <c s="277"/>
      <c s="290"/>
      <c s="290"/>
      <c s="277"/>
      <c s="290">
        <v>109</v>
      </c>
      <c s="290"/>
      <c s="277"/>
      <c s="290"/>
      <c s="277"/>
      <c s="290"/>
      <c s="290"/>
      <c s="274">
        <f>C23+D23</f>
        <v>148</v>
      </c>
      <c s="274">
        <f>L02!C148</f>
        <v>148</v>
      </c>
      <c s="274">
        <f>T23-U23</f>
        <v>0</v>
      </c>
      <c s="277"/>
    </row>
    <row customHeight="1" ht="17.25">
      <c s="107">
        <v>20128</v>
      </c>
      <c s="107" t="s">
        <v>946</v>
      </c>
      <c s="290">
        <v>119</v>
      </c>
      <c s="274">
        <f>SUM(E24:S24)</f>
        <v>-16</v>
      </c>
      <c s="290"/>
      <c s="290"/>
      <c s="290"/>
      <c s="276"/>
      <c s="277"/>
      <c s="290"/>
      <c s="290"/>
      <c s="277"/>
      <c s="290">
        <v>-16</v>
      </c>
      <c s="290"/>
      <c s="277"/>
      <c s="290"/>
      <c s="277"/>
      <c s="290"/>
      <c s="290"/>
      <c s="274">
        <f>C24+D24</f>
        <v>103</v>
      </c>
      <c s="274">
        <f>L02!C154</f>
        <v>103</v>
      </c>
      <c s="274">
        <f>T24-U24</f>
        <v>0</v>
      </c>
      <c s="277"/>
    </row>
    <row customHeight="1" ht="17.25">
      <c s="107">
        <v>20129</v>
      </c>
      <c s="107" t="s">
        <v>948</v>
      </c>
      <c s="290">
        <v>233</v>
      </c>
      <c s="274">
        <f>SUM(E25:S25)</f>
        <v>21</v>
      </c>
      <c s="290"/>
      <c s="290"/>
      <c s="290"/>
      <c s="276"/>
      <c s="277"/>
      <c s="290"/>
      <c s="290"/>
      <c s="277"/>
      <c s="290">
        <v>21</v>
      </c>
      <c s="290"/>
      <c s="277"/>
      <c s="290"/>
      <c s="277"/>
      <c s="290"/>
      <c s="290"/>
      <c s="274">
        <f>C25+D25</f>
        <v>254</v>
      </c>
      <c s="274">
        <f>L02!C161</f>
        <v>254</v>
      </c>
      <c s="274">
        <f>T25-U25</f>
        <v>0</v>
      </c>
      <c s="277"/>
    </row>
    <row customHeight="1" ht="17.25">
      <c s="107">
        <v>20131</v>
      </c>
      <c s="107" t="s">
        <v>951</v>
      </c>
      <c s="290">
        <v>1019</v>
      </c>
      <c s="274">
        <f>SUM(E26:S26)</f>
        <v>129</v>
      </c>
      <c s="290"/>
      <c s="290"/>
      <c s="290"/>
      <c s="276"/>
      <c s="277"/>
      <c s="290"/>
      <c s="290"/>
      <c s="277"/>
      <c s="290">
        <v>129</v>
      </c>
      <c s="290"/>
      <c s="277"/>
      <c s="290"/>
      <c s="277"/>
      <c s="290"/>
      <c s="290"/>
      <c s="274">
        <f>C26+D26</f>
        <v>1148</v>
      </c>
      <c s="274">
        <f>L02!C168</f>
        <v>1148</v>
      </c>
      <c s="274">
        <f>T26-U26</f>
        <v>0</v>
      </c>
      <c s="277"/>
    </row>
    <row customHeight="1" ht="17.25">
      <c s="107">
        <v>20132</v>
      </c>
      <c s="107" t="s">
        <v>954</v>
      </c>
      <c s="290">
        <v>679</v>
      </c>
      <c s="274">
        <f>SUM(E27:S27)</f>
        <v>296</v>
      </c>
      <c s="290"/>
      <c s="290"/>
      <c s="290"/>
      <c s="276"/>
      <c s="277"/>
      <c s="290"/>
      <c s="290"/>
      <c s="277"/>
      <c s="290">
        <v>296</v>
      </c>
      <c s="290"/>
      <c s="277"/>
      <c s="290"/>
      <c s="277"/>
      <c s="290"/>
      <c s="290"/>
      <c s="274">
        <f>C27+D27</f>
        <v>975</v>
      </c>
      <c s="274">
        <f>L02!C175</f>
        <v>975</v>
      </c>
      <c s="274">
        <f>T27-U27</f>
        <v>0</v>
      </c>
      <c s="277"/>
    </row>
    <row customHeight="1" ht="17.25">
      <c s="107">
        <v>20133</v>
      </c>
      <c s="107" t="s">
        <v>957</v>
      </c>
      <c s="290">
        <v>317</v>
      </c>
      <c s="274">
        <f>SUM(E28:S28)</f>
        <v>94</v>
      </c>
      <c s="290"/>
      <c s="290"/>
      <c s="290"/>
      <c s="276"/>
      <c s="277"/>
      <c s="290"/>
      <c s="290"/>
      <c s="277"/>
      <c s="290">
        <v>94</v>
      </c>
      <c s="290"/>
      <c s="277"/>
      <c s="290"/>
      <c s="277"/>
      <c s="290"/>
      <c s="290"/>
      <c s="274">
        <f>C28+D28</f>
        <v>411</v>
      </c>
      <c s="274">
        <f>L02!C182</f>
        <v>411</v>
      </c>
      <c s="274">
        <f>T28-U28</f>
        <v>0</v>
      </c>
      <c s="277"/>
    </row>
    <row customHeight="1" ht="17.25">
      <c s="107">
        <v>20134</v>
      </c>
      <c s="107" t="s">
        <v>960</v>
      </c>
      <c s="290">
        <v>338</v>
      </c>
      <c s="274">
        <f>SUM(E29:S29)</f>
        <v>49</v>
      </c>
      <c s="290"/>
      <c s="290"/>
      <c s="290"/>
      <c s="276"/>
      <c s="277"/>
      <c s="290"/>
      <c s="290"/>
      <c s="277"/>
      <c s="290">
        <v>49</v>
      </c>
      <c s="290"/>
      <c s="277"/>
      <c s="290"/>
      <c s="277"/>
      <c s="290"/>
      <c s="290"/>
      <c s="274">
        <f>C29+D29</f>
        <v>387</v>
      </c>
      <c s="274">
        <f>L02!C189</f>
        <v>387</v>
      </c>
      <c s="274">
        <f>T29-U29</f>
        <v>0</v>
      </c>
      <c s="277"/>
    </row>
    <row customHeight="1" ht="17.25">
      <c s="107">
        <v>20135</v>
      </c>
      <c s="107" t="s">
        <v>964</v>
      </c>
      <c s="290"/>
      <c s="274">
        <f>SUM(E30:S30)</f>
        <v>0</v>
      </c>
      <c s="290"/>
      <c s="290"/>
      <c s="290"/>
      <c s="276"/>
      <c s="277"/>
      <c s="290"/>
      <c s="290"/>
      <c s="277"/>
      <c s="290"/>
      <c s="290"/>
      <c s="277"/>
      <c s="290"/>
      <c s="277"/>
      <c s="290"/>
      <c s="290"/>
      <c s="274">
        <f>C30+D30</f>
        <v>0</v>
      </c>
      <c s="274">
        <f>L02!C197</f>
        <v>0</v>
      </c>
      <c s="274">
        <f>T30-U30</f>
        <v>0</v>
      </c>
      <c s="277"/>
    </row>
    <row customHeight="1" ht="17.25">
      <c s="107">
        <v>20136</v>
      </c>
      <c s="107" t="s">
        <v>2171</v>
      </c>
      <c s="290">
        <v>1649</v>
      </c>
      <c s="274">
        <f>SUM(E31:S31)</f>
        <v>129</v>
      </c>
      <c s="290"/>
      <c s="290"/>
      <c s="290"/>
      <c s="276"/>
      <c s="277"/>
      <c s="290"/>
      <c s="290"/>
      <c s="277"/>
      <c s="290">
        <v>129</v>
      </c>
      <c s="290"/>
      <c s="277"/>
      <c s="290"/>
      <c s="277"/>
      <c s="290"/>
      <c s="290"/>
      <c s="274">
        <f>C31+D31</f>
        <v>1778</v>
      </c>
      <c s="274">
        <f>L02!C203</f>
        <v>1778</v>
      </c>
      <c s="274">
        <f>T31-U31</f>
        <v>0</v>
      </c>
      <c s="277"/>
    </row>
    <row customHeight="1" ht="17.25">
      <c s="168">
        <v>20137</v>
      </c>
      <c s="168" t="s">
        <v>968</v>
      </c>
      <c s="290">
        <v>210</v>
      </c>
      <c s="274">
        <f>SUM(E32:S32)</f>
        <v>1</v>
      </c>
      <c s="290"/>
      <c s="290"/>
      <c s="290"/>
      <c s="276"/>
      <c s="277"/>
      <c s="290"/>
      <c s="290"/>
      <c s="277"/>
      <c s="290">
        <v>1</v>
      </c>
      <c s="290"/>
      <c s="277"/>
      <c s="290"/>
      <c s="277"/>
      <c s="290"/>
      <c s="290"/>
      <c s="274">
        <f>C32+D32</f>
        <v>211</v>
      </c>
      <c s="274">
        <f>L02!C209</f>
        <v>211</v>
      </c>
      <c s="274">
        <f>T32-U32</f>
        <v>0</v>
      </c>
      <c s="277"/>
    </row>
    <row customHeight="1" ht="17.25">
      <c s="168">
        <v>20138</v>
      </c>
      <c s="168" t="s">
        <v>971</v>
      </c>
      <c s="290">
        <v>1196</v>
      </c>
      <c s="274">
        <f>SUM(E33:S33)</f>
        <v>248</v>
      </c>
      <c s="290"/>
      <c s="290"/>
      <c s="290"/>
      <c s="276"/>
      <c s="277"/>
      <c s="290"/>
      <c s="290"/>
      <c s="277"/>
      <c s="290">
        <v>248</v>
      </c>
      <c s="290"/>
      <c s="277"/>
      <c s="290"/>
      <c s="277"/>
      <c s="290"/>
      <c s="290"/>
      <c s="274">
        <f>C33+D33</f>
        <v>1444</v>
      </c>
      <c s="274">
        <f>L02!C216</f>
        <v>1444</v>
      </c>
      <c s="274">
        <f>T33-U33</f>
        <v>0</v>
      </c>
      <c s="277"/>
    </row>
    <row customHeight="1" ht="17.25">
      <c s="168">
        <v>20139</v>
      </c>
      <c s="168" t="s">
        <v>981</v>
      </c>
      <c s="290"/>
      <c s="274">
        <f>SUM(E34:S34)</f>
        <v>57</v>
      </c>
      <c s="290"/>
      <c s="290"/>
      <c s="290"/>
      <c s="276"/>
      <c s="277"/>
      <c s="290"/>
      <c s="290"/>
      <c s="277"/>
      <c s="290">
        <v>57</v>
      </c>
      <c s="290"/>
      <c s="277"/>
      <c s="290"/>
      <c s="277"/>
      <c s="290"/>
      <c s="290"/>
      <c s="274">
        <f>C34+D34</f>
        <v>57</v>
      </c>
      <c s="274">
        <f>L02!C231</f>
        <v>57</v>
      </c>
      <c s="274">
        <f>T34-U34</f>
        <v>0</v>
      </c>
      <c s="277"/>
    </row>
    <row customHeight="1" ht="17.25">
      <c s="168">
        <v>20140</v>
      </c>
      <c s="168" t="s">
        <v>983</v>
      </c>
      <c s="290">
        <v>177</v>
      </c>
      <c s="274">
        <f>SUM(E35:S35)</f>
        <v>141</v>
      </c>
      <c s="290"/>
      <c s="290"/>
      <c s="290"/>
      <c s="276"/>
      <c s="277"/>
      <c s="290"/>
      <c s="290"/>
      <c s="277"/>
      <c s="290">
        <v>141</v>
      </c>
      <c s="290"/>
      <c s="277"/>
      <c s="290"/>
      <c s="277"/>
      <c s="290"/>
      <c s="290"/>
      <c s="274">
        <f>C35+D35</f>
        <v>318</v>
      </c>
      <c s="274">
        <f>L02!C238</f>
        <v>318</v>
      </c>
      <c s="274">
        <f>T35-U35</f>
        <v>0</v>
      </c>
      <c s="277"/>
    </row>
    <row customHeight="1" ht="17.25">
      <c s="168">
        <v>20199</v>
      </c>
      <c s="168" t="s">
        <v>2172</v>
      </c>
      <c s="290"/>
      <c s="274">
        <f>SUM(E36:S36)</f>
        <v>175</v>
      </c>
      <c s="290"/>
      <c s="290"/>
      <c s="290"/>
      <c s="276">
        <v>65</v>
      </c>
      <c s="277"/>
      <c s="290"/>
      <c s="290"/>
      <c s="277"/>
      <c s="290">
        <v>110</v>
      </c>
      <c s="290"/>
      <c s="277"/>
      <c s="290"/>
      <c s="277"/>
      <c s="290"/>
      <c s="290"/>
      <c s="274">
        <f>C36+D36</f>
        <v>175</v>
      </c>
      <c s="274">
        <f>L02!C244</f>
        <v>175</v>
      </c>
      <c s="274">
        <f>T36-U36</f>
        <v>0</v>
      </c>
      <c s="277"/>
    </row>
    <row customHeight="1" ht="17.25">
      <c s="168">
        <v>202</v>
      </c>
      <c s="169" t="s">
        <v>989</v>
      </c>
      <c s="274">
        <f>SUM(C38:C46)</f>
        <v>0</v>
      </c>
      <c s="274">
        <f>SUM(D38:D46)</f>
        <v>0</v>
      </c>
      <c s="274">
        <f>SUM(E38:E46)</f>
        <v>0</v>
      </c>
      <c s="274">
        <f>SUM(F38:F46)</f>
        <v>0</v>
      </c>
      <c s="274">
        <f>SUM(G38:G46)</f>
        <v>0</v>
      </c>
      <c s="274">
        <f>SUM(H38:H46)</f>
        <v>0</v>
      </c>
      <c s="274">
        <f>SUM(I38:I46)</f>
        <v>0</v>
      </c>
      <c s="274">
        <f>SUM(J38:J46)</f>
        <v>0</v>
      </c>
      <c s="274">
        <f>SUM(K38:K46)</f>
        <v>0</v>
      </c>
      <c s="274">
        <f>SUM(L38:L46)</f>
        <v>0</v>
      </c>
      <c s="274">
        <f>SUM(M38:M46)</f>
        <v>0</v>
      </c>
      <c s="274">
        <f>SUM(N38:N46)</f>
        <v>0</v>
      </c>
      <c s="274">
        <f>SUM(O38:O46)</f>
        <v>0</v>
      </c>
      <c s="274">
        <f>SUM(P38:P46)</f>
        <v>0</v>
      </c>
      <c s="274">
        <f>SUM(Q38:Q46)</f>
        <v>0</v>
      </c>
      <c s="274">
        <f>SUM(R38:R46)</f>
        <v>0</v>
      </c>
      <c s="274">
        <f>SUM(S38:S46)</f>
        <v>0</v>
      </c>
      <c s="274">
        <f>SUM(T38:T46)</f>
        <v>0</v>
      </c>
      <c s="274">
        <f>SUM(U38:U46)</f>
        <v>0</v>
      </c>
      <c s="274">
        <f>SUM(V38:V46)</f>
        <v>0</v>
      </c>
      <c s="274">
        <f>SUM(W38:W46)</f>
        <v>0</v>
      </c>
    </row>
    <row customHeight="1" ht="17.25">
      <c s="168">
        <v>20201</v>
      </c>
      <c s="168" t="s">
        <v>990</v>
      </c>
      <c s="290"/>
      <c s="274">
        <f>SUM(E38:S38)</f>
        <v>0</v>
      </c>
      <c s="290"/>
      <c s="290"/>
      <c s="290"/>
      <c s="276"/>
      <c s="277"/>
      <c s="290"/>
      <c s="290"/>
      <c s="277"/>
      <c s="290"/>
      <c s="290"/>
      <c s="277"/>
      <c s="290"/>
      <c s="277"/>
      <c s="290"/>
      <c s="290"/>
      <c s="274">
        <f>C38+D38</f>
        <v>0</v>
      </c>
      <c s="274">
        <f>L02!C248</f>
        <v>0</v>
      </c>
      <c s="274">
        <f>T38-U38</f>
        <v>0</v>
      </c>
      <c s="277"/>
    </row>
    <row customHeight="1" ht="17.25">
      <c s="168">
        <v>20202</v>
      </c>
      <c s="168" t="s">
        <v>992</v>
      </c>
      <c s="290"/>
      <c s="274">
        <f>SUM(E39:S39)</f>
        <v>0</v>
      </c>
      <c s="290"/>
      <c s="290"/>
      <c s="290"/>
      <c s="276"/>
      <c s="277"/>
      <c s="290"/>
      <c s="290"/>
      <c s="277"/>
      <c s="290"/>
      <c s="290"/>
      <c s="277"/>
      <c s="290"/>
      <c s="277"/>
      <c s="290"/>
      <c s="290"/>
      <c s="274">
        <f>C39+D39</f>
        <v>0</v>
      </c>
      <c s="274">
        <f>L02!C255</f>
        <v>0</v>
      </c>
      <c s="274">
        <f>T39-U39</f>
        <v>0</v>
      </c>
      <c s="277"/>
    </row>
    <row customHeight="1" ht="17.25">
      <c s="168">
        <v>20203</v>
      </c>
      <c s="168" t="s">
        <v>995</v>
      </c>
      <c s="290"/>
      <c s="274">
        <f>SUM(E40:S40)</f>
        <v>0</v>
      </c>
      <c s="290"/>
      <c s="290"/>
      <c s="290"/>
      <c s="276"/>
      <c s="277"/>
      <c s="290"/>
      <c s="290"/>
      <c s="277"/>
      <c s="290"/>
      <c s="290"/>
      <c s="277"/>
      <c s="290"/>
      <c s="277"/>
      <c s="290"/>
      <c s="290"/>
      <c s="274">
        <f>C40+D40</f>
        <v>0</v>
      </c>
      <c s="274">
        <f>L02!C258</f>
        <v>0</v>
      </c>
      <c s="274">
        <f>T40-U40</f>
        <v>0</v>
      </c>
      <c s="277"/>
    </row>
    <row customHeight="1" ht="17.25">
      <c s="168">
        <v>20204</v>
      </c>
      <c s="168" t="s">
        <v>998</v>
      </c>
      <c s="290"/>
      <c s="274">
        <f>SUM(E41:S41)</f>
        <v>0</v>
      </c>
      <c s="290"/>
      <c s="290"/>
      <c s="290"/>
      <c s="276"/>
      <c s="277"/>
      <c s="290"/>
      <c s="290"/>
      <c s="277"/>
      <c s="290"/>
      <c s="290"/>
      <c s="277"/>
      <c s="290"/>
      <c s="277"/>
      <c s="290"/>
      <c s="290"/>
      <c s="274">
        <f>C41+D41</f>
        <v>0</v>
      </c>
      <c s="274">
        <f>L02!C261</f>
        <v>0</v>
      </c>
      <c s="274">
        <f>T41-U41</f>
        <v>0</v>
      </c>
      <c s="277"/>
    </row>
    <row customHeight="1" ht="17.25">
      <c s="168">
        <v>20205</v>
      </c>
      <c s="168" t="s">
        <v>1004</v>
      </c>
      <c s="290"/>
      <c s="274">
        <f>SUM(E42:S42)</f>
        <v>0</v>
      </c>
      <c s="290"/>
      <c s="290"/>
      <c s="290"/>
      <c s="276"/>
      <c s="277"/>
      <c s="290"/>
      <c s="290"/>
      <c s="277"/>
      <c s="290"/>
      <c s="290"/>
      <c s="277"/>
      <c s="290"/>
      <c s="277"/>
      <c s="290"/>
      <c s="290"/>
      <c s="274">
        <f>C42+D42</f>
        <v>0</v>
      </c>
      <c s="274">
        <f>L02!C267</f>
        <v>0</v>
      </c>
      <c s="274">
        <f>T42-U42</f>
        <v>0</v>
      </c>
      <c s="277"/>
    </row>
    <row customHeight="1" ht="17.25">
      <c s="168">
        <v>20206</v>
      </c>
      <c s="168" t="s">
        <v>2173</v>
      </c>
      <c s="290"/>
      <c s="274">
        <f>SUM(E43:S43)</f>
        <v>0</v>
      </c>
      <c s="290"/>
      <c s="290"/>
      <c s="290"/>
      <c s="276"/>
      <c s="277"/>
      <c s="290"/>
      <c s="290"/>
      <c s="277"/>
      <c s="290"/>
      <c s="290"/>
      <c s="277"/>
      <c s="290"/>
      <c s="277"/>
      <c s="290"/>
      <c s="290"/>
      <c s="274">
        <f>C43+D43</f>
        <v>0</v>
      </c>
      <c s="274">
        <f>L02!C272</f>
        <v>0</v>
      </c>
      <c s="274">
        <f>T43-U43</f>
        <v>0</v>
      </c>
      <c s="277"/>
    </row>
    <row customHeight="1" ht="17.25">
      <c s="168">
        <v>20207</v>
      </c>
      <c s="168" t="s">
        <v>1011</v>
      </c>
      <c s="290"/>
      <c s="274">
        <f>SUM(E44:S44)</f>
        <v>0</v>
      </c>
      <c s="290"/>
      <c s="290"/>
      <c s="290"/>
      <c s="276"/>
      <c s="277"/>
      <c s="290"/>
      <c s="290"/>
      <c s="277"/>
      <c s="290"/>
      <c s="290"/>
      <c s="277"/>
      <c s="290"/>
      <c s="277"/>
      <c s="290"/>
      <c s="290"/>
      <c s="274">
        <f>C44+D44</f>
        <v>0</v>
      </c>
      <c s="274">
        <f>L02!C274</f>
        <v>0</v>
      </c>
      <c s="274">
        <f>T44-U44</f>
        <v>0</v>
      </c>
      <c s="277"/>
    </row>
    <row customHeight="1" ht="17.25">
      <c s="168">
        <v>20208</v>
      </c>
      <c s="168" t="s">
        <v>1016</v>
      </c>
      <c s="290"/>
      <c s="274">
        <f>SUM(E45:S45)</f>
        <v>0</v>
      </c>
      <c s="290"/>
      <c s="290"/>
      <c s="290"/>
      <c s="276"/>
      <c s="277"/>
      <c s="290"/>
      <c s="290"/>
      <c s="277"/>
      <c s="290"/>
      <c s="290"/>
      <c s="277"/>
      <c s="290"/>
      <c s="277"/>
      <c s="290"/>
      <c s="290"/>
      <c s="274">
        <f>C45+D45</f>
        <v>0</v>
      </c>
      <c s="274">
        <f>L02!C279</f>
        <v>0</v>
      </c>
      <c s="274">
        <f>T45-U45</f>
        <v>0</v>
      </c>
      <c s="277"/>
    </row>
    <row customHeight="1" ht="17.25">
      <c s="168">
        <v>20299</v>
      </c>
      <c s="168" t="s">
        <v>2174</v>
      </c>
      <c s="290"/>
      <c s="274">
        <f>SUM(E46:S46)</f>
        <v>0</v>
      </c>
      <c s="290"/>
      <c s="290"/>
      <c s="290"/>
      <c s="276"/>
      <c s="277"/>
      <c s="290"/>
      <c s="290"/>
      <c s="277"/>
      <c s="290"/>
      <c s="290"/>
      <c s="277"/>
      <c s="290"/>
      <c s="277"/>
      <c s="290"/>
      <c s="290"/>
      <c s="274">
        <f>C46+D46</f>
        <v>0</v>
      </c>
      <c s="274">
        <f>L02!C285</f>
        <v>0</v>
      </c>
      <c s="274">
        <f>T46-U46</f>
        <v>0</v>
      </c>
      <c s="277"/>
    </row>
    <row customHeight="1" ht="17.25">
      <c s="168">
        <v>203</v>
      </c>
      <c s="169" t="s">
        <v>1020</v>
      </c>
      <c s="274">
        <f>SUM(C48:C52)</f>
        <v>122</v>
      </c>
      <c s="274">
        <f>SUM(D48:D52)</f>
        <v>-15</v>
      </c>
      <c s="274">
        <f>SUM(E48:E52)</f>
        <v>0</v>
      </c>
      <c s="274">
        <f>SUM(F48:F52)</f>
        <v>0</v>
      </c>
      <c s="274">
        <f>SUM(G48:G52)</f>
        <v>0</v>
      </c>
      <c s="274">
        <f>SUM(H48:H52)</f>
        <v>0</v>
      </c>
      <c s="274">
        <f>SUM(I48:I52)</f>
        <v>0</v>
      </c>
      <c s="274">
        <f>SUM(J48:J52)</f>
        <v>0</v>
      </c>
      <c s="274">
        <f>SUM(K48:K52)</f>
        <v>0</v>
      </c>
      <c s="274">
        <f>SUM(L48:L52)</f>
        <v>0</v>
      </c>
      <c s="274">
        <f>SUM(M48:M52)</f>
        <v>-15</v>
      </c>
      <c s="274">
        <f>SUM(N48:N52)</f>
        <v>0</v>
      </c>
      <c s="274">
        <f>SUM(O48:O52)</f>
        <v>0</v>
      </c>
      <c s="274">
        <f>SUM(P48:P52)</f>
        <v>0</v>
      </c>
      <c s="274">
        <f>SUM(Q48:Q52)</f>
        <v>0</v>
      </c>
      <c s="274">
        <f>SUM(R48:R52)</f>
        <v>0</v>
      </c>
      <c s="274">
        <f>SUM(S48:S52)</f>
        <v>0</v>
      </c>
      <c s="274">
        <f>SUM(T48:T52)</f>
        <v>107</v>
      </c>
      <c s="274">
        <f>SUM(U48:U52)</f>
        <v>107</v>
      </c>
      <c s="274">
        <f>SUM(V48:V52)</f>
        <v>0</v>
      </c>
      <c s="274">
        <f>SUM(W48:W52)</f>
        <v>0</v>
      </c>
    </row>
    <row customHeight="1" ht="17.25">
      <c s="168">
        <v>20301</v>
      </c>
      <c s="168" t="s">
        <v>1021</v>
      </c>
      <c s="290"/>
      <c s="274">
        <f>SUM(E48:S48)</f>
        <v>0</v>
      </c>
      <c s="290"/>
      <c s="290"/>
      <c s="290"/>
      <c s="276"/>
      <c s="277"/>
      <c s="290"/>
      <c s="290"/>
      <c s="277"/>
      <c s="290"/>
      <c s="290"/>
      <c s="277"/>
      <c s="290"/>
      <c s="277"/>
      <c s="290"/>
      <c s="290"/>
      <c s="274">
        <f>C48+D48</f>
        <v>0</v>
      </c>
      <c s="274">
        <f>L02!C288</f>
        <v>0</v>
      </c>
      <c s="274">
        <f>T48-U48</f>
        <v>0</v>
      </c>
      <c s="277"/>
    </row>
    <row customHeight="1" ht="17.25">
      <c s="168">
        <v>20304</v>
      </c>
      <c s="168" t="s">
        <v>2175</v>
      </c>
      <c s="290"/>
      <c s="274">
        <f>SUM(E49:S49)</f>
        <v>0</v>
      </c>
      <c s="290"/>
      <c s="290"/>
      <c s="290"/>
      <c s="276"/>
      <c s="277"/>
      <c s="290"/>
      <c s="290"/>
      <c s="277"/>
      <c s="290"/>
      <c s="290"/>
      <c s="277"/>
      <c s="290"/>
      <c s="277"/>
      <c s="290"/>
      <c s="290"/>
      <c s="274">
        <f>C49+D49</f>
        <v>0</v>
      </c>
      <c s="274">
        <f>L02!C292</f>
        <v>0</v>
      </c>
      <c s="274">
        <f>T49-U49</f>
        <v>0</v>
      </c>
      <c s="277"/>
    </row>
    <row customHeight="1" ht="17.25">
      <c s="168">
        <v>20305</v>
      </c>
      <c s="168" t="s">
        <v>2176</v>
      </c>
      <c s="290"/>
      <c s="274">
        <f>SUM(E50:S50)</f>
        <v>0</v>
      </c>
      <c s="290"/>
      <c s="290"/>
      <c s="290"/>
      <c s="276"/>
      <c s="277"/>
      <c s="290"/>
      <c s="290"/>
      <c s="277"/>
      <c s="290"/>
      <c s="290"/>
      <c s="277"/>
      <c s="290"/>
      <c s="277"/>
      <c s="290"/>
      <c s="290"/>
      <c s="274">
        <f>C50+D50</f>
        <v>0</v>
      </c>
      <c s="274">
        <f>L02!C294</f>
        <v>0</v>
      </c>
      <c s="274">
        <f>T50-U50</f>
        <v>0</v>
      </c>
      <c s="277"/>
    </row>
    <row customHeight="1" ht="17.25">
      <c s="168">
        <v>20306</v>
      </c>
      <c s="168" t="s">
        <v>1029</v>
      </c>
      <c s="290">
        <v>122</v>
      </c>
      <c s="274">
        <f>SUM(E51:S51)</f>
        <v>-15</v>
      </c>
      <c s="290"/>
      <c s="290"/>
      <c s="290"/>
      <c s="276"/>
      <c s="277"/>
      <c s="290"/>
      <c s="290"/>
      <c s="277"/>
      <c s="290">
        <v>-15</v>
      </c>
      <c s="290"/>
      <c s="277"/>
      <c s="290"/>
      <c s="277"/>
      <c s="290"/>
      <c s="290"/>
      <c s="274">
        <f>C51+D51</f>
        <v>107</v>
      </c>
      <c s="274">
        <f>L02!C296</f>
        <v>107</v>
      </c>
      <c s="274">
        <f>T51-U51</f>
        <v>0</v>
      </c>
      <c s="277"/>
    </row>
    <row customHeight="1" ht="17.25">
      <c s="168">
        <v>20399</v>
      </c>
      <c s="168" t="s">
        <v>2177</v>
      </c>
      <c s="290"/>
      <c s="274">
        <f>SUM(E52:S52)</f>
        <v>0</v>
      </c>
      <c s="290"/>
      <c s="290"/>
      <c s="290"/>
      <c s="276"/>
      <c s="277"/>
      <c s="290"/>
      <c s="290"/>
      <c s="277"/>
      <c s="290"/>
      <c s="290"/>
      <c s="277"/>
      <c s="290"/>
      <c s="277"/>
      <c s="290"/>
      <c s="290"/>
      <c s="274">
        <f>C52+D52</f>
        <v>0</v>
      </c>
      <c s="274">
        <f>L02!C304</f>
        <v>0</v>
      </c>
      <c s="274">
        <f>T52-U52</f>
        <v>0</v>
      </c>
      <c s="277"/>
    </row>
    <row customHeight="1" ht="17.25">
      <c s="168">
        <v>204</v>
      </c>
      <c s="169" t="s">
        <v>1039</v>
      </c>
      <c s="274">
        <f>SUM(C54:C64)</f>
        <v>5381</v>
      </c>
      <c s="274">
        <f>SUM(D54:D64)</f>
        <v>2648</v>
      </c>
      <c s="274">
        <f>SUM(E54:E64)</f>
        <v>0</v>
      </c>
      <c s="274">
        <f>SUM(F54:F64)</f>
        <v>0</v>
      </c>
      <c s="274">
        <f>SUM(G54:G64)</f>
        <v>30</v>
      </c>
      <c s="274">
        <f>SUM(H54:H64)</f>
        <v>0</v>
      </c>
      <c s="274">
        <f>SUM(I54:I64)</f>
        <v>0</v>
      </c>
      <c s="274">
        <f>SUM(J54:J64)</f>
        <v>0</v>
      </c>
      <c s="274">
        <f>SUM(K54:K64)</f>
        <v>0</v>
      </c>
      <c s="274">
        <f>SUM(L54:L64)</f>
        <v>0</v>
      </c>
      <c s="274">
        <f>SUM(M54:M64)</f>
        <v>2618</v>
      </c>
      <c s="274">
        <f>SUM(N54:N64)</f>
        <v>0</v>
      </c>
      <c s="274">
        <f>SUM(O54:O64)</f>
        <v>0</v>
      </c>
      <c s="274">
        <f>SUM(P54:P64)</f>
        <v>0</v>
      </c>
      <c s="274">
        <f>SUM(Q54:Q64)</f>
        <v>0</v>
      </c>
      <c s="274">
        <f>SUM(R54:R64)</f>
        <v>0</v>
      </c>
      <c s="274">
        <f>SUM(S54:S64)</f>
        <v>0</v>
      </c>
      <c s="274">
        <f>SUM(T54:T64)</f>
        <v>8029</v>
      </c>
      <c s="274">
        <f>SUM(U54:U64)</f>
        <v>8029</v>
      </c>
      <c s="274">
        <f>SUM(V54:V64)</f>
        <v>0</v>
      </c>
      <c s="274">
        <f>SUM(W54:W64)</f>
        <v>0</v>
      </c>
    </row>
    <row customHeight="1" ht="17.25">
      <c s="168">
        <v>20401</v>
      </c>
      <c s="168" t="s">
        <v>2178</v>
      </c>
      <c s="290"/>
      <c s="274">
        <f>SUM(E54:S54)</f>
        <v>58</v>
      </c>
      <c s="290"/>
      <c s="290"/>
      <c s="290">
        <v>30</v>
      </c>
      <c s="276"/>
      <c s="277"/>
      <c s="290"/>
      <c s="290"/>
      <c s="277"/>
      <c s="290">
        <v>28</v>
      </c>
      <c s="290"/>
      <c s="277"/>
      <c s="290"/>
      <c s="277"/>
      <c s="290"/>
      <c s="290"/>
      <c s="274">
        <f>C54+D54</f>
        <v>58</v>
      </c>
      <c s="274">
        <f>L02!C307</f>
        <v>58</v>
      </c>
      <c s="274">
        <f>T54-U54</f>
        <v>0</v>
      </c>
      <c s="277"/>
    </row>
    <row customHeight="1" ht="17.25">
      <c s="168">
        <v>20402</v>
      </c>
      <c s="168" t="s">
        <v>1043</v>
      </c>
      <c s="290">
        <v>4174</v>
      </c>
      <c s="274">
        <f>SUM(E55:S55)</f>
        <v>2353</v>
      </c>
      <c s="290"/>
      <c s="290"/>
      <c s="290"/>
      <c s="276"/>
      <c s="277"/>
      <c s="290"/>
      <c s="290"/>
      <c s="277"/>
      <c s="290">
        <v>2353</v>
      </c>
      <c s="290"/>
      <c s="277"/>
      <c s="290"/>
      <c s="277"/>
      <c s="290"/>
      <c s="290"/>
      <c s="274">
        <f>C55+D55</f>
        <v>6527</v>
      </c>
      <c s="274">
        <f>L02!C310</f>
        <v>6527</v>
      </c>
      <c s="274">
        <f>T55-U55</f>
        <v>0</v>
      </c>
      <c s="277"/>
    </row>
    <row customHeight="1" ht="17.25">
      <c s="168">
        <v>20403</v>
      </c>
      <c s="168" t="s">
        <v>1049</v>
      </c>
      <c s="290"/>
      <c s="274">
        <f>SUM(E56:S56)</f>
        <v>0</v>
      </c>
      <c s="290"/>
      <c s="290"/>
      <c s="290"/>
      <c s="276"/>
      <c s="277"/>
      <c s="290"/>
      <c s="290"/>
      <c s="277"/>
      <c s="290"/>
      <c s="290"/>
      <c s="277"/>
      <c s="290"/>
      <c s="277"/>
      <c s="290"/>
      <c s="290"/>
      <c s="274">
        <f>C56+D56</f>
        <v>0</v>
      </c>
      <c s="274">
        <f>L02!C321</f>
        <v>0</v>
      </c>
      <c s="274">
        <f>T56-U56</f>
        <v>0</v>
      </c>
      <c s="277"/>
    </row>
    <row customHeight="1" ht="17.25">
      <c s="168">
        <v>20404</v>
      </c>
      <c s="168" t="s">
        <v>1052</v>
      </c>
      <c s="290">
        <v>108</v>
      </c>
      <c s="274">
        <f>SUM(E57:S57)</f>
        <v>15</v>
      </c>
      <c s="290"/>
      <c s="290"/>
      <c s="290"/>
      <c s="276"/>
      <c s="277"/>
      <c s="290"/>
      <c s="290"/>
      <c s="277"/>
      <c s="290">
        <v>15</v>
      </c>
      <c s="290"/>
      <c s="277"/>
      <c s="290"/>
      <c s="277"/>
      <c s="290"/>
      <c s="290"/>
      <c s="274">
        <f>C57+D57</f>
        <v>123</v>
      </c>
      <c s="274">
        <f>L02!C328</f>
        <v>123</v>
      </c>
      <c s="274">
        <f>T57-U57</f>
        <v>0</v>
      </c>
      <c s="277"/>
    </row>
    <row customHeight="1" ht="17.25">
      <c s="168">
        <v>20405</v>
      </c>
      <c s="168" t="s">
        <v>1056</v>
      </c>
      <c s="290">
        <v>182</v>
      </c>
      <c s="274">
        <f>SUM(E58:S58)</f>
        <v>68</v>
      </c>
      <c s="290"/>
      <c s="290"/>
      <c s="290"/>
      <c s="276"/>
      <c s="277"/>
      <c s="290"/>
      <c s="290"/>
      <c s="277"/>
      <c s="290">
        <v>68</v>
      </c>
      <c s="290"/>
      <c s="277"/>
      <c s="290"/>
      <c s="277"/>
      <c s="290"/>
      <c s="290"/>
      <c s="274">
        <f>C58+D58</f>
        <v>250</v>
      </c>
      <c s="274">
        <f>L02!C336</f>
        <v>250</v>
      </c>
      <c s="274">
        <f>T58-U58</f>
        <v>0</v>
      </c>
      <c s="277"/>
    </row>
    <row customHeight="1" ht="17.25">
      <c s="168">
        <v>20406</v>
      </c>
      <c s="168" t="s">
        <v>1061</v>
      </c>
      <c s="290">
        <v>917</v>
      </c>
      <c s="274">
        <f>SUM(E59:S59)</f>
        <v>93</v>
      </c>
      <c s="290"/>
      <c s="290"/>
      <c s="290"/>
      <c s="276"/>
      <c s="277"/>
      <c s="290"/>
      <c s="290"/>
      <c s="277"/>
      <c s="290">
        <v>93</v>
      </c>
      <c s="290"/>
      <c s="277"/>
      <c s="290"/>
      <c s="277"/>
      <c s="290"/>
      <c s="290"/>
      <c s="274">
        <f>C59+D59</f>
        <v>1010</v>
      </c>
      <c s="274">
        <f>L02!C345</f>
        <v>1010</v>
      </c>
      <c s="274">
        <f>T59-U59</f>
        <v>0</v>
      </c>
      <c s="277"/>
    </row>
    <row customHeight="1" ht="17.25">
      <c s="168">
        <v>20407</v>
      </c>
      <c s="168" t="s">
        <v>1070</v>
      </c>
      <c s="290"/>
      <c s="274">
        <f>SUM(E60:S60)</f>
        <v>0</v>
      </c>
      <c s="290"/>
      <c s="290"/>
      <c s="290"/>
      <c s="276"/>
      <c s="277"/>
      <c s="290"/>
      <c s="290"/>
      <c s="277"/>
      <c s="290"/>
      <c s="290"/>
      <c s="277"/>
      <c s="290"/>
      <c s="277"/>
      <c s="290"/>
      <c s="290"/>
      <c s="274">
        <f>C60+D60</f>
        <v>0</v>
      </c>
      <c s="274">
        <f>L02!C359</f>
        <v>0</v>
      </c>
      <c s="274">
        <f>T60-U60</f>
        <v>0</v>
      </c>
      <c s="277"/>
    </row>
    <row customHeight="1" ht="17.25">
      <c s="168">
        <v>20408</v>
      </c>
      <c s="168" t="s">
        <v>1075</v>
      </c>
      <c s="290"/>
      <c s="274">
        <f>SUM(E61:S61)</f>
        <v>0</v>
      </c>
      <c s="290"/>
      <c s="290"/>
      <c s="290"/>
      <c s="276"/>
      <c s="277"/>
      <c s="290"/>
      <c s="290"/>
      <c s="277"/>
      <c s="290"/>
      <c s="290"/>
      <c s="277"/>
      <c s="290"/>
      <c s="277"/>
      <c s="290"/>
      <c s="290"/>
      <c s="274">
        <f>C61+D61</f>
        <v>0</v>
      </c>
      <c s="274">
        <f>L02!C369</f>
        <v>0</v>
      </c>
      <c s="274">
        <f>T61-U61</f>
        <v>0</v>
      </c>
      <c s="277"/>
    </row>
    <row customHeight="1" ht="17.25">
      <c s="168">
        <v>20409</v>
      </c>
      <c s="168" t="s">
        <v>1080</v>
      </c>
      <c s="290"/>
      <c s="274">
        <f>SUM(E62:S62)</f>
        <v>0</v>
      </c>
      <c s="290"/>
      <c s="290"/>
      <c s="290"/>
      <c s="276"/>
      <c s="277"/>
      <c s="290"/>
      <c s="290"/>
      <c s="277"/>
      <c s="290"/>
      <c s="290"/>
      <c s="277"/>
      <c s="290"/>
      <c s="277"/>
      <c s="290"/>
      <c s="290"/>
      <c s="274">
        <f>C62+D62</f>
        <v>0</v>
      </c>
      <c s="274">
        <f>L02!C379</f>
        <v>0</v>
      </c>
      <c s="274">
        <f>T62-U62</f>
        <v>0</v>
      </c>
      <c s="277"/>
    </row>
    <row customHeight="1" ht="17.25">
      <c s="168">
        <v>20410</v>
      </c>
      <c s="168" t="s">
        <v>1084</v>
      </c>
      <c s="290"/>
      <c s="274">
        <f>SUM(E63:S63)</f>
        <v>0</v>
      </c>
      <c s="290"/>
      <c s="290"/>
      <c s="290"/>
      <c s="276"/>
      <c s="277"/>
      <c s="290"/>
      <c s="290"/>
      <c s="277"/>
      <c s="290"/>
      <c s="290"/>
      <c s="277"/>
      <c s="290"/>
      <c s="277"/>
      <c s="290"/>
      <c s="290"/>
      <c s="274">
        <f>C63+D63</f>
        <v>0</v>
      </c>
      <c s="274">
        <f>L02!C387</f>
        <v>0</v>
      </c>
      <c s="274">
        <f>T63-U63</f>
        <v>0</v>
      </c>
      <c s="277"/>
    </row>
    <row customHeight="1" ht="17.25">
      <c s="168">
        <v>20499</v>
      </c>
      <c s="168" t="s">
        <v>2179</v>
      </c>
      <c s="290"/>
      <c s="274">
        <f>SUM(E64:S64)</f>
        <v>61</v>
      </c>
      <c s="290"/>
      <c s="290"/>
      <c s="290"/>
      <c s="276"/>
      <c s="277"/>
      <c s="290"/>
      <c s="290"/>
      <c s="277"/>
      <c s="290">
        <v>61</v>
      </c>
      <c s="290"/>
      <c s="277"/>
      <c s="290"/>
      <c s="277"/>
      <c s="290"/>
      <c s="290"/>
      <c s="274">
        <f>C64+D64</f>
        <v>61</v>
      </c>
      <c s="274">
        <f>L02!C393</f>
        <v>61</v>
      </c>
      <c s="274">
        <f>T64-U64</f>
        <v>0</v>
      </c>
      <c s="277"/>
    </row>
    <row customHeight="1" ht="17.25">
      <c s="168">
        <v>205</v>
      </c>
      <c s="169" t="s">
        <v>1090</v>
      </c>
      <c s="274">
        <f>SUM(C66:C75)</f>
        <v>58997</v>
      </c>
      <c s="274">
        <f>SUM(D66:D75)</f>
        <v>-594</v>
      </c>
      <c s="274">
        <f>SUM(E66:E75)</f>
        <v>5784</v>
      </c>
      <c s="274">
        <f>SUM(F66:F75)</f>
        <v>714</v>
      </c>
      <c s="274">
        <f>SUM(G66:G75)</f>
        <v>2580</v>
      </c>
      <c s="274">
        <f>SUM(H66:H75)</f>
        <v>0</v>
      </c>
      <c s="274">
        <f>SUM(I66:I75)</f>
        <v>0</v>
      </c>
      <c s="274">
        <f>SUM(J66:J75)</f>
        <v>0</v>
      </c>
      <c s="274">
        <f>SUM(K66:K75)</f>
        <v>1000</v>
      </c>
      <c s="274">
        <f>SUM(L66:L75)</f>
        <v>0</v>
      </c>
      <c s="274">
        <f>SUM(M66:M75)</f>
        <v>-8452</v>
      </c>
      <c s="274">
        <f>SUM(N66:N75)</f>
        <v>-2220</v>
      </c>
      <c s="274">
        <f>SUM(O66:O75)</f>
        <v>0</v>
      </c>
      <c s="274">
        <f>SUM(P66:P75)</f>
        <v>0</v>
      </c>
      <c s="274">
        <f>SUM(Q66:Q75)</f>
        <v>0</v>
      </c>
      <c s="274">
        <f>SUM(R66:R75)</f>
        <v>0</v>
      </c>
      <c s="274">
        <f>SUM(S66:S75)</f>
        <v>0</v>
      </c>
      <c s="274">
        <f>SUM(T66:T75)</f>
        <v>58403</v>
      </c>
      <c s="274">
        <f>SUM(U66:U75)</f>
        <v>57384</v>
      </c>
      <c s="274">
        <f>SUM(V66:V75)</f>
        <v>1019</v>
      </c>
      <c s="274">
        <f>SUM(W66:W75)</f>
        <v>1019</v>
      </c>
    </row>
    <row customHeight="1" ht="17.25">
      <c s="168">
        <v>20501</v>
      </c>
      <c s="168" t="s">
        <v>1091</v>
      </c>
      <c s="290">
        <v>15984</v>
      </c>
      <c s="274">
        <f>SUM(E66:S66)</f>
        <v>-13525</v>
      </c>
      <c s="290"/>
      <c s="290"/>
      <c s="290"/>
      <c s="276"/>
      <c s="277"/>
      <c s="290"/>
      <c s="290"/>
      <c s="277"/>
      <c s="290">
        <v>-11305</v>
      </c>
      <c s="290">
        <v>-2220</v>
      </c>
      <c s="277"/>
      <c s="290"/>
      <c s="277"/>
      <c s="290"/>
      <c s="290"/>
      <c s="274">
        <f>C66+D66</f>
        <v>2459</v>
      </c>
      <c s="274">
        <f>L02!C397</f>
        <v>1625</v>
      </c>
      <c s="274">
        <f>T66-U66</f>
        <v>834</v>
      </c>
      <c s="277">
        <v>834</v>
      </c>
    </row>
    <row customHeight="1" ht="17.25">
      <c s="168">
        <v>20502</v>
      </c>
      <c s="168" t="s">
        <v>1093</v>
      </c>
      <c s="290">
        <v>37679</v>
      </c>
      <c s="274">
        <f>SUM(E67:S67)</f>
        <v>10493</v>
      </c>
      <c s="290">
        <v>5784</v>
      </c>
      <c s="290">
        <v>714</v>
      </c>
      <c s="290">
        <v>2580</v>
      </c>
      <c s="276"/>
      <c s="277"/>
      <c s="290"/>
      <c s="290">
        <v>1000</v>
      </c>
      <c s="277"/>
      <c s="290">
        <v>415</v>
      </c>
      <c s="290"/>
      <c s="277"/>
      <c s="290"/>
      <c s="277"/>
      <c s="290"/>
      <c s="290"/>
      <c s="274">
        <f>C67+D67</f>
        <v>48172</v>
      </c>
      <c s="274">
        <f>L02!C402</f>
        <v>47987</v>
      </c>
      <c s="274">
        <f>T67-U67</f>
        <v>185</v>
      </c>
      <c s="277">
        <v>185</v>
      </c>
    </row>
    <row customHeight="1" ht="17.25">
      <c s="168">
        <v>20503</v>
      </c>
      <c s="168" t="s">
        <v>1100</v>
      </c>
      <c s="290">
        <v>4196</v>
      </c>
      <c s="274">
        <f>SUM(E68:S68)</f>
        <v>886</v>
      </c>
      <c s="290"/>
      <c s="290"/>
      <c s="290"/>
      <c s="276"/>
      <c s="277"/>
      <c s="290"/>
      <c s="290"/>
      <c s="277"/>
      <c s="290">
        <v>886</v>
      </c>
      <c s="290"/>
      <c s="277"/>
      <c s="290"/>
      <c s="277"/>
      <c s="290"/>
      <c s="290"/>
      <c s="274">
        <f>C68+D68</f>
        <v>5082</v>
      </c>
      <c s="274">
        <f>L02!C409</f>
        <v>5082</v>
      </c>
      <c s="274">
        <f>T68-U68</f>
        <v>0</v>
      </c>
      <c s="277"/>
    </row>
    <row customHeight="1" ht="17.25">
      <c s="168">
        <v>20504</v>
      </c>
      <c s="168" t="s">
        <v>1106</v>
      </c>
      <c s="290"/>
      <c s="274">
        <f>SUM(E69:S69)</f>
        <v>0</v>
      </c>
      <c s="290"/>
      <c s="290"/>
      <c s="290"/>
      <c s="276"/>
      <c s="277"/>
      <c s="290"/>
      <c s="290"/>
      <c s="277"/>
      <c s="290"/>
      <c s="290"/>
      <c s="277"/>
      <c s="290"/>
      <c s="277"/>
      <c s="290"/>
      <c s="290"/>
      <c s="274">
        <f>C69+D69</f>
        <v>0</v>
      </c>
      <c s="274">
        <f>L02!C415</f>
        <v>0</v>
      </c>
      <c s="274">
        <f>T69-U69</f>
        <v>0</v>
      </c>
      <c s="277"/>
    </row>
    <row customHeight="1" ht="17.25">
      <c s="168">
        <v>20505</v>
      </c>
      <c s="168" t="s">
        <v>1112</v>
      </c>
      <c s="290"/>
      <c s="274">
        <f>SUM(E70:S70)</f>
        <v>0</v>
      </c>
      <c s="290"/>
      <c s="290"/>
      <c s="290"/>
      <c s="276"/>
      <c s="277"/>
      <c s="290"/>
      <c s="290"/>
      <c s="277"/>
      <c s="290"/>
      <c s="290"/>
      <c s="277"/>
      <c s="290"/>
      <c s="277"/>
      <c s="290"/>
      <c s="290"/>
      <c s="274">
        <f>C70+D70</f>
        <v>0</v>
      </c>
      <c s="274">
        <f>L02!C421</f>
        <v>0</v>
      </c>
      <c s="274">
        <f>T70-U70</f>
        <v>0</v>
      </c>
      <c s="277"/>
    </row>
    <row customHeight="1" ht="17.25">
      <c s="168">
        <v>20506</v>
      </c>
      <c s="168" t="s">
        <v>1116</v>
      </c>
      <c s="290"/>
      <c s="274">
        <f>SUM(E71:S71)</f>
        <v>0</v>
      </c>
      <c s="290"/>
      <c s="290"/>
      <c s="290"/>
      <c s="276"/>
      <c s="277"/>
      <c s="290"/>
      <c s="290"/>
      <c s="277"/>
      <c s="290"/>
      <c s="290"/>
      <c s="277"/>
      <c s="290"/>
      <c s="277"/>
      <c s="290"/>
      <c s="290"/>
      <c s="274">
        <f>C71+D71</f>
        <v>0</v>
      </c>
      <c s="274">
        <f>L02!C425</f>
        <v>0</v>
      </c>
      <c s="274">
        <f>T71-U71</f>
        <v>0</v>
      </c>
      <c s="277"/>
    </row>
    <row customHeight="1" ht="17.25">
      <c s="168">
        <v>20507</v>
      </c>
      <c s="168" t="s">
        <v>1120</v>
      </c>
      <c s="290">
        <v>535</v>
      </c>
      <c s="274">
        <f>SUM(E72:S72)</f>
        <v>-40</v>
      </c>
      <c s="290"/>
      <c s="290"/>
      <c s="290"/>
      <c s="276"/>
      <c s="277"/>
      <c s="290"/>
      <c s="290"/>
      <c s="277"/>
      <c s="290">
        <v>-40</v>
      </c>
      <c s="290"/>
      <c s="277"/>
      <c s="290"/>
      <c s="277"/>
      <c s="290"/>
      <c s="290"/>
      <c s="274">
        <f>C72+D72</f>
        <v>495</v>
      </c>
      <c s="274">
        <f>L02!C429</f>
        <v>495</v>
      </c>
      <c s="274">
        <f>T72-U72</f>
        <v>0</v>
      </c>
      <c s="277"/>
    </row>
    <row customHeight="1" ht="17.25">
      <c s="168">
        <v>20508</v>
      </c>
      <c s="168" t="s">
        <v>1124</v>
      </c>
      <c s="290">
        <v>603</v>
      </c>
      <c s="274">
        <f>SUM(E73:S73)</f>
        <v>162</v>
      </c>
      <c s="290"/>
      <c s="290"/>
      <c s="290"/>
      <c s="276"/>
      <c s="277"/>
      <c s="290"/>
      <c s="290"/>
      <c s="277"/>
      <c s="290">
        <v>162</v>
      </c>
      <c s="290"/>
      <c s="277"/>
      <c s="290"/>
      <c s="277"/>
      <c s="290"/>
      <c s="290"/>
      <c s="274">
        <f>C73+D73</f>
        <v>765</v>
      </c>
      <c s="274">
        <f>L02!C433</f>
        <v>765</v>
      </c>
      <c s="274">
        <f>T73-U73</f>
        <v>0</v>
      </c>
      <c s="277"/>
    </row>
    <row customHeight="1" ht="17.25">
      <c s="168">
        <v>20509</v>
      </c>
      <c s="168" t="s">
        <v>1130</v>
      </c>
      <c s="290"/>
      <c s="274">
        <f>SUM(E74:S74)</f>
        <v>0</v>
      </c>
      <c s="290"/>
      <c s="290"/>
      <c s="290"/>
      <c s="276"/>
      <c s="277"/>
      <c s="290"/>
      <c s="290"/>
      <c s="277"/>
      <c s="290"/>
      <c s="290"/>
      <c s="277"/>
      <c s="290"/>
      <c s="277"/>
      <c s="290"/>
      <c s="290"/>
      <c s="274">
        <f>C74+D74</f>
        <v>0</v>
      </c>
      <c s="274">
        <f>L02!C439</f>
        <v>0</v>
      </c>
      <c s="274">
        <f>T74-U74</f>
        <v>0</v>
      </c>
      <c s="277"/>
    </row>
    <row customHeight="1" ht="17.25">
      <c s="168">
        <v>20599</v>
      </c>
      <c s="168" t="s">
        <v>2180</v>
      </c>
      <c s="290"/>
      <c s="274">
        <f>SUM(E75:S75)</f>
        <v>1430</v>
      </c>
      <c s="290"/>
      <c s="290"/>
      <c s="290"/>
      <c s="276"/>
      <c s="277"/>
      <c s="290"/>
      <c s="290"/>
      <c s="277"/>
      <c s="290">
        <v>1430</v>
      </c>
      <c s="290"/>
      <c s="277"/>
      <c s="290"/>
      <c s="277"/>
      <c s="290"/>
      <c s="290"/>
      <c s="274">
        <f>C75+D75</f>
        <v>1430</v>
      </c>
      <c s="274">
        <f>L02!C446</f>
        <v>1430</v>
      </c>
      <c s="274">
        <f>T75-U75</f>
        <v>0</v>
      </c>
      <c s="277"/>
    </row>
    <row customHeight="1" ht="17.25">
      <c s="168">
        <v>206</v>
      </c>
      <c s="169" t="s">
        <v>1139</v>
      </c>
      <c s="274">
        <f>SUM(C77:C86)</f>
        <v>4800</v>
      </c>
      <c s="274">
        <f>SUM(D77:D86)</f>
        <v>76</v>
      </c>
      <c s="274">
        <f>SUM(E77:E86)</f>
        <v>0</v>
      </c>
      <c s="274">
        <f>SUM(F77:F86)</f>
        <v>0</v>
      </c>
      <c s="274">
        <f>SUM(G77:G86)</f>
        <v>165</v>
      </c>
      <c s="274">
        <f>SUM(H77:H86)</f>
        <v>0</v>
      </c>
      <c s="274">
        <f>SUM(I77:I86)</f>
        <v>0</v>
      </c>
      <c s="274">
        <f>SUM(J77:J86)</f>
        <v>0</v>
      </c>
      <c s="274">
        <f>SUM(K77:K86)</f>
        <v>0</v>
      </c>
      <c s="274">
        <f>SUM(L77:L86)</f>
        <v>0</v>
      </c>
      <c s="274">
        <f>SUM(M77:M86)</f>
        <v>-89</v>
      </c>
      <c s="274">
        <f>SUM(N77:N86)</f>
        <v>0</v>
      </c>
      <c s="274">
        <f>SUM(O77:O86)</f>
        <v>0</v>
      </c>
      <c s="274">
        <f>SUM(P77:P86)</f>
        <v>0</v>
      </c>
      <c s="274">
        <f>SUM(Q77:Q86)</f>
        <v>0</v>
      </c>
      <c s="274">
        <f>SUM(R77:R86)</f>
        <v>0</v>
      </c>
      <c s="274">
        <f>SUM(S77:S86)</f>
        <v>0</v>
      </c>
      <c s="274">
        <f>SUM(T77:T86)</f>
        <v>4876</v>
      </c>
      <c s="274">
        <f>SUM(U77:U86)</f>
        <v>4876</v>
      </c>
      <c s="274">
        <f>SUM(V77:V86)</f>
        <v>0</v>
      </c>
      <c s="274">
        <f>SUM(W77:W86)</f>
        <v>0</v>
      </c>
    </row>
    <row customHeight="1" ht="17.25">
      <c s="168">
        <v>20601</v>
      </c>
      <c s="168" t="s">
        <v>1140</v>
      </c>
      <c s="290">
        <v>593</v>
      </c>
      <c s="274">
        <f>SUM(E77:S77)</f>
        <v>389</v>
      </c>
      <c s="290"/>
      <c s="290"/>
      <c s="290">
        <v>165</v>
      </c>
      <c s="276"/>
      <c s="277"/>
      <c s="290"/>
      <c s="290"/>
      <c s="277"/>
      <c s="290">
        <v>224</v>
      </c>
      <c s="290"/>
      <c s="277"/>
      <c s="290"/>
      <c s="277"/>
      <c s="290"/>
      <c s="290"/>
      <c s="274">
        <f>C77+D77</f>
        <v>982</v>
      </c>
      <c s="274">
        <f>L02!C449</f>
        <v>982</v>
      </c>
      <c s="274">
        <f>T77-U77</f>
        <v>0</v>
      </c>
      <c s="277"/>
    </row>
    <row customHeight="1" ht="17.25">
      <c s="168">
        <v>20602</v>
      </c>
      <c s="168" t="s">
        <v>1142</v>
      </c>
      <c s="290"/>
      <c s="274">
        <f>SUM(E78:S78)</f>
        <v>0</v>
      </c>
      <c s="290"/>
      <c s="290"/>
      <c s="290"/>
      <c s="276"/>
      <c s="277"/>
      <c s="290"/>
      <c s="290"/>
      <c s="277"/>
      <c s="290"/>
      <c s="290"/>
      <c s="277"/>
      <c s="290"/>
      <c s="277"/>
      <c s="290"/>
      <c s="290"/>
      <c s="274">
        <f>C78+D78</f>
        <v>0</v>
      </c>
      <c s="274">
        <f>L02!C454</f>
        <v>0</v>
      </c>
      <c s="274">
        <f>T78-U78</f>
        <v>0</v>
      </c>
      <c s="277"/>
    </row>
    <row customHeight="1" ht="17.25">
      <c s="168">
        <v>20603</v>
      </c>
      <c s="168" t="s">
        <v>1151</v>
      </c>
      <c s="290"/>
      <c s="274">
        <f>SUM(E79:S79)</f>
        <v>0</v>
      </c>
      <c s="290"/>
      <c s="290"/>
      <c s="290"/>
      <c s="276"/>
      <c s="277"/>
      <c s="290"/>
      <c s="290"/>
      <c s="277"/>
      <c s="290"/>
      <c s="290"/>
      <c s="277"/>
      <c s="290"/>
      <c s="277"/>
      <c s="290"/>
      <c s="290"/>
      <c s="274">
        <f>C79+D79</f>
        <v>0</v>
      </c>
      <c s="274">
        <f>L02!C463</f>
        <v>0</v>
      </c>
      <c s="274">
        <f>T79-U79</f>
        <v>0</v>
      </c>
      <c s="277"/>
    </row>
    <row customHeight="1" ht="17.25">
      <c s="168">
        <v>20604</v>
      </c>
      <c s="168" t="s">
        <v>1156</v>
      </c>
      <c s="290"/>
      <c s="274">
        <f>SUM(E80:S80)</f>
        <v>40</v>
      </c>
      <c s="290"/>
      <c s="290"/>
      <c s="290"/>
      <c s="276"/>
      <c s="277"/>
      <c s="290"/>
      <c s="290"/>
      <c s="277"/>
      <c s="290">
        <v>40</v>
      </c>
      <c s="290"/>
      <c s="277"/>
      <c s="290"/>
      <c s="277"/>
      <c s="290"/>
      <c s="290"/>
      <c s="274">
        <f>C80+D80</f>
        <v>40</v>
      </c>
      <c s="274">
        <f>L02!C469</f>
        <v>40</v>
      </c>
      <c s="274">
        <f>T80-U80</f>
        <v>0</v>
      </c>
      <c s="277"/>
    </row>
    <row customHeight="1" ht="17.25">
      <c s="168">
        <v>20605</v>
      </c>
      <c s="168" t="s">
        <v>1160</v>
      </c>
      <c s="290"/>
      <c s="274">
        <f>SUM(E81:S81)</f>
        <v>103</v>
      </c>
      <c s="290"/>
      <c s="290"/>
      <c s="290"/>
      <c s="276"/>
      <c s="277"/>
      <c s="290"/>
      <c s="290"/>
      <c s="277"/>
      <c s="290">
        <v>103</v>
      </c>
      <c s="290"/>
      <c s="277"/>
      <c s="290"/>
      <c s="277"/>
      <c s="290"/>
      <c s="290"/>
      <c s="274">
        <f>C81+D81</f>
        <v>103</v>
      </c>
      <c s="274">
        <f>L02!C474</f>
        <v>103</v>
      </c>
      <c s="274">
        <f>T81-U81</f>
        <v>0</v>
      </c>
      <c s="277"/>
    </row>
    <row customHeight="1" ht="17.25">
      <c s="168">
        <v>20606</v>
      </c>
      <c s="168" t="s">
        <v>1164</v>
      </c>
      <c s="290"/>
      <c s="274">
        <f>SUM(E82:S82)</f>
        <v>0</v>
      </c>
      <c s="290"/>
      <c s="290"/>
      <c s="290"/>
      <c s="276"/>
      <c s="277"/>
      <c s="290"/>
      <c s="290"/>
      <c s="277"/>
      <c s="290"/>
      <c s="290"/>
      <c s="277"/>
      <c s="290"/>
      <c s="277"/>
      <c s="290"/>
      <c s="290"/>
      <c s="274">
        <f>C82+D82</f>
        <v>0</v>
      </c>
      <c s="274">
        <f>L02!C479</f>
        <v>0</v>
      </c>
      <c s="274">
        <f>T82-U82</f>
        <v>0</v>
      </c>
      <c s="277"/>
    </row>
    <row customHeight="1" ht="17.25">
      <c s="168">
        <v>20607</v>
      </c>
      <c s="168" t="s">
        <v>1169</v>
      </c>
      <c s="290">
        <v>80</v>
      </c>
      <c s="274">
        <f>SUM(E83:S83)</f>
        <v>-17</v>
      </c>
      <c s="290"/>
      <c s="290"/>
      <c s="290"/>
      <c s="276"/>
      <c s="277"/>
      <c s="290"/>
      <c s="290"/>
      <c s="277"/>
      <c s="290">
        <v>-17</v>
      </c>
      <c s="290"/>
      <c s="277"/>
      <c s="290"/>
      <c s="277"/>
      <c s="290"/>
      <c s="290"/>
      <c s="274">
        <f>C83+D83</f>
        <v>63</v>
      </c>
      <c s="274">
        <f>L02!C484</f>
        <v>63</v>
      </c>
      <c s="274">
        <f>T83-U83</f>
        <v>0</v>
      </c>
      <c s="277"/>
    </row>
    <row customHeight="1" ht="17.25">
      <c s="168">
        <v>20608</v>
      </c>
      <c s="168" t="s">
        <v>1175</v>
      </c>
      <c s="290"/>
      <c s="274">
        <f>SUM(E84:S84)</f>
        <v>0</v>
      </c>
      <c s="290"/>
      <c s="290"/>
      <c s="290"/>
      <c s="276"/>
      <c s="277"/>
      <c s="290"/>
      <c s="290"/>
      <c s="277"/>
      <c s="290"/>
      <c s="290"/>
      <c s="277"/>
      <c s="290"/>
      <c s="277"/>
      <c s="290"/>
      <c s="290"/>
      <c s="274">
        <f>C84+D84</f>
        <v>0</v>
      </c>
      <c s="274">
        <f>L02!C491</f>
        <v>0</v>
      </c>
      <c s="274">
        <f>T84-U84</f>
        <v>0</v>
      </c>
      <c s="277"/>
    </row>
    <row customHeight="1" ht="17.25">
      <c s="168">
        <v>20609</v>
      </c>
      <c s="168" t="s">
        <v>1179</v>
      </c>
      <c s="290"/>
      <c s="274">
        <f>SUM(E85:S85)</f>
        <v>0</v>
      </c>
      <c s="290"/>
      <c s="290"/>
      <c s="290"/>
      <c s="276"/>
      <c s="277"/>
      <c s="290"/>
      <c s="290"/>
      <c s="277"/>
      <c s="290"/>
      <c s="290"/>
      <c s="277"/>
      <c s="290"/>
      <c s="277"/>
      <c s="290"/>
      <c s="290"/>
      <c s="274">
        <f>C85+D85</f>
        <v>0</v>
      </c>
      <c s="274">
        <f>L02!C495</f>
        <v>0</v>
      </c>
      <c s="274">
        <f>T85-U85</f>
        <v>0</v>
      </c>
      <c s="277"/>
    </row>
    <row customHeight="1" ht="17.25">
      <c s="168">
        <v>20699</v>
      </c>
      <c s="168" t="s">
        <v>2181</v>
      </c>
      <c s="290">
        <v>4127</v>
      </c>
      <c s="274">
        <f>SUM(E86:S86)</f>
        <v>-439</v>
      </c>
      <c s="290"/>
      <c s="290"/>
      <c s="290"/>
      <c s="276"/>
      <c s="277"/>
      <c s="290"/>
      <c s="290"/>
      <c s="277"/>
      <c s="290">
        <v>-439</v>
      </c>
      <c s="290"/>
      <c s="277"/>
      <c s="290"/>
      <c s="277"/>
      <c s="290"/>
      <c s="290"/>
      <c s="274">
        <f>C86+D86</f>
        <v>3688</v>
      </c>
      <c s="274">
        <f>L02!C499</f>
        <v>3688</v>
      </c>
      <c s="274">
        <f>T86-U86</f>
        <v>0</v>
      </c>
      <c s="277"/>
    </row>
    <row customHeight="1" ht="17.25">
      <c s="168">
        <v>207</v>
      </c>
      <c s="169" t="s">
        <v>1188</v>
      </c>
      <c s="274">
        <f>SUM(C88:C93)</f>
        <v>3547</v>
      </c>
      <c s="274">
        <f>SUM(D88:D93)</f>
        <v>3776</v>
      </c>
      <c s="274">
        <f>SUM(E88:E93)</f>
        <v>0</v>
      </c>
      <c s="274">
        <f>SUM(F88:F93)</f>
        <v>0</v>
      </c>
      <c s="274">
        <f>SUM(G88:G93)</f>
        <v>6407</v>
      </c>
      <c s="274">
        <f>SUM(H88:H93)</f>
        <v>0</v>
      </c>
      <c s="274">
        <f>SUM(I88:I93)</f>
        <v>0</v>
      </c>
      <c s="274">
        <f>SUM(J88:J93)</f>
        <v>0</v>
      </c>
      <c s="274">
        <f>SUM(K88:K93)</f>
        <v>0</v>
      </c>
      <c s="274">
        <f>SUM(L88:L93)</f>
        <v>0</v>
      </c>
      <c s="274">
        <f>SUM(M88:M93)</f>
        <v>-2631</v>
      </c>
      <c s="274">
        <f>SUM(N88:N93)</f>
        <v>0</v>
      </c>
      <c s="274">
        <f>SUM(O88:O93)</f>
        <v>0</v>
      </c>
      <c s="274">
        <f>SUM(P88:P93)</f>
        <v>0</v>
      </c>
      <c s="274">
        <f>SUM(Q88:Q93)</f>
        <v>0</v>
      </c>
      <c s="274">
        <f>SUM(R88:R93)</f>
        <v>0</v>
      </c>
      <c s="274">
        <f>SUM(S88:S93)</f>
        <v>0</v>
      </c>
      <c s="274">
        <f>SUM(T88:T93)</f>
        <v>7323</v>
      </c>
      <c s="274">
        <f>SUM(U88:U93)</f>
        <v>7323</v>
      </c>
      <c s="274">
        <f>SUM(V88:V93)</f>
        <v>0</v>
      </c>
      <c s="274">
        <f>SUM(W88:W93)</f>
        <v>0</v>
      </c>
    </row>
    <row customHeight="1" ht="17.25">
      <c s="168">
        <v>20701</v>
      </c>
      <c s="168" t="s">
        <v>1189</v>
      </c>
      <c s="290">
        <v>2071</v>
      </c>
      <c s="274">
        <f>SUM(E88:S88)</f>
        <v>2158</v>
      </c>
      <c s="290"/>
      <c s="290"/>
      <c s="290">
        <v>6407</v>
      </c>
      <c s="276"/>
      <c s="277"/>
      <c s="290"/>
      <c s="290"/>
      <c s="277"/>
      <c s="290">
        <v>-4249</v>
      </c>
      <c s="290"/>
      <c s="277"/>
      <c s="290"/>
      <c s="277"/>
      <c s="290"/>
      <c s="290"/>
      <c s="274">
        <f>C88+D88</f>
        <v>4229</v>
      </c>
      <c s="274">
        <f>L02!C505</f>
        <v>4229</v>
      </c>
      <c s="274">
        <f>T88-U88</f>
        <v>0</v>
      </c>
      <c s="277"/>
    </row>
    <row customHeight="1" ht="17.25">
      <c s="168">
        <v>20702</v>
      </c>
      <c s="168" t="s">
        <v>1202</v>
      </c>
      <c s="290">
        <v>512</v>
      </c>
      <c s="274">
        <f>SUM(E89:S89)</f>
        <v>606</v>
      </c>
      <c s="290"/>
      <c s="290"/>
      <c s="290"/>
      <c s="276"/>
      <c s="277"/>
      <c s="290"/>
      <c s="290"/>
      <c s="277"/>
      <c s="290">
        <v>606</v>
      </c>
      <c s="290"/>
      <c s="277"/>
      <c s="290"/>
      <c s="277"/>
      <c s="290"/>
      <c s="290"/>
      <c s="274">
        <f>C89+D89</f>
        <v>1118</v>
      </c>
      <c s="274">
        <f>L02!C521</f>
        <v>1118</v>
      </c>
      <c s="274">
        <f>T89-U89</f>
        <v>0</v>
      </c>
      <c s="277"/>
    </row>
    <row customHeight="1" ht="17.25">
      <c s="168">
        <v>20703</v>
      </c>
      <c s="168" t="s">
        <v>1207</v>
      </c>
      <c s="290">
        <v>34</v>
      </c>
      <c s="274">
        <f>SUM(E90:S90)</f>
        <v>124</v>
      </c>
      <c s="290"/>
      <c s="290"/>
      <c s="290"/>
      <c s="276"/>
      <c s="277"/>
      <c s="290"/>
      <c s="290"/>
      <c s="277"/>
      <c s="290">
        <v>124</v>
      </c>
      <c s="290"/>
      <c s="277"/>
      <c s="290"/>
      <c s="277"/>
      <c s="290"/>
      <c s="290"/>
      <c s="274">
        <f>C90+D90</f>
        <v>158</v>
      </c>
      <c s="274">
        <f>L02!C529</f>
        <v>158</v>
      </c>
      <c s="274">
        <f>T90-U90</f>
        <v>0</v>
      </c>
      <c s="277"/>
    </row>
    <row customHeight="1" ht="17.25">
      <c s="168">
        <v>20706</v>
      </c>
      <c s="135" t="s">
        <v>1215</v>
      </c>
      <c s="290">
        <v>12</v>
      </c>
      <c s="274">
        <f>SUM(E91:S91)</f>
        <v>2</v>
      </c>
      <c s="290"/>
      <c s="290"/>
      <c s="290"/>
      <c s="276"/>
      <c s="277"/>
      <c s="290"/>
      <c s="290"/>
      <c s="277"/>
      <c s="290">
        <v>2</v>
      </c>
      <c s="290"/>
      <c s="277"/>
      <c s="290"/>
      <c s="277"/>
      <c s="290"/>
      <c s="290"/>
      <c s="274">
        <f>C91+D91</f>
        <v>14</v>
      </c>
      <c s="274">
        <f>L02!C540</f>
        <v>14</v>
      </c>
      <c s="274">
        <f>T91-U91</f>
        <v>0</v>
      </c>
      <c s="277"/>
    </row>
    <row customHeight="1" ht="17.25">
      <c s="168">
        <v>20708</v>
      </c>
      <c s="135" t="s">
        <v>1221</v>
      </c>
      <c s="290">
        <v>918</v>
      </c>
      <c s="274">
        <f>SUM(E92:S92)</f>
        <v>224</v>
      </c>
      <c s="290"/>
      <c s="290"/>
      <c s="290"/>
      <c s="276"/>
      <c s="277"/>
      <c s="290"/>
      <c s="290"/>
      <c s="277"/>
      <c s="290">
        <v>224</v>
      </c>
      <c s="290"/>
      <c s="277"/>
      <c s="290"/>
      <c s="277"/>
      <c s="290"/>
      <c s="290"/>
      <c s="274">
        <f>C92+D92</f>
        <v>1142</v>
      </c>
      <c s="274">
        <f>L02!C549</f>
        <v>1142</v>
      </c>
      <c s="274">
        <f>T92-U92</f>
        <v>0</v>
      </c>
      <c s="277"/>
    </row>
    <row customHeight="1" ht="17.25">
      <c s="168">
        <v>20799</v>
      </c>
      <c s="168" t="s">
        <v>2182</v>
      </c>
      <c s="290"/>
      <c s="274">
        <f>SUM(E93:S93)</f>
        <v>662</v>
      </c>
      <c s="290"/>
      <c s="290"/>
      <c s="290"/>
      <c s="276"/>
      <c s="277"/>
      <c s="290"/>
      <c s="290"/>
      <c s="277"/>
      <c s="290">
        <v>662</v>
      </c>
      <c s="290"/>
      <c s="277"/>
      <c s="290"/>
      <c s="277"/>
      <c s="290"/>
      <c s="290"/>
      <c s="274">
        <f>C93+D93</f>
        <v>662</v>
      </c>
      <c s="274">
        <f>L02!C557</f>
        <v>662</v>
      </c>
      <c s="274">
        <f>T93-U93</f>
        <v>0</v>
      </c>
      <c s="277"/>
    </row>
    <row customHeight="1" ht="17.25">
      <c s="168">
        <v>208</v>
      </c>
      <c s="169" t="s">
        <v>1230</v>
      </c>
      <c s="274">
        <f>SUM(C95:C115)</f>
        <v>54285</v>
      </c>
      <c s="274">
        <f>SUM(D95:D115)</f>
        <v>3866</v>
      </c>
      <c s="274">
        <f>SUM(E95:E115)</f>
        <v>0</v>
      </c>
      <c s="274">
        <f>SUM(F95:F115)</f>
        <v>0</v>
      </c>
      <c s="274">
        <f>SUM(G95:G115)</f>
        <v>128</v>
      </c>
      <c s="274">
        <f>SUM(H95:H115)</f>
        <v>0</v>
      </c>
      <c s="274">
        <f>SUM(I95:I115)</f>
        <v>0</v>
      </c>
      <c s="274">
        <f>SUM(J95:J115)</f>
        <v>0</v>
      </c>
      <c s="274">
        <f>SUM(K95:K115)</f>
        <v>0</v>
      </c>
      <c s="274">
        <f>SUM(L95:L115)</f>
        <v>4000</v>
      </c>
      <c s="274">
        <f>SUM(M95:M115)</f>
        <v>-262</v>
      </c>
      <c s="274">
        <f>SUM(N95:N115)</f>
        <v>0</v>
      </c>
      <c s="274">
        <f>SUM(O95:O115)</f>
        <v>0</v>
      </c>
      <c s="274">
        <f>SUM(P95:P115)</f>
        <v>0</v>
      </c>
      <c s="274">
        <f>SUM(Q95:Q115)</f>
        <v>0</v>
      </c>
      <c s="274">
        <f>SUM(R95:R115)</f>
        <v>0</v>
      </c>
      <c s="274">
        <f>SUM(S95:S115)</f>
        <v>0</v>
      </c>
      <c s="274">
        <f>SUM(T95:T115)</f>
        <v>58151</v>
      </c>
      <c s="274">
        <f>SUM(U95:U115)</f>
        <v>58151</v>
      </c>
      <c s="274">
        <f>SUM(V95:V115)</f>
        <v>0</v>
      </c>
      <c s="274">
        <f>SUM(W95:W115)</f>
        <v>0</v>
      </c>
    </row>
    <row customHeight="1" ht="17.25">
      <c s="168">
        <v>20801</v>
      </c>
      <c s="168" t="s">
        <v>1231</v>
      </c>
      <c s="290">
        <v>1793</v>
      </c>
      <c s="274">
        <f>SUM(E95:S95)</f>
        <v>235</v>
      </c>
      <c s="290"/>
      <c s="290"/>
      <c s="290">
        <v>128</v>
      </c>
      <c s="276"/>
      <c s="277"/>
      <c s="290"/>
      <c s="290"/>
      <c s="277"/>
      <c s="290">
        <v>107</v>
      </c>
      <c s="290"/>
      <c s="277"/>
      <c s="290"/>
      <c s="277"/>
      <c s="290"/>
      <c s="290"/>
      <c s="274">
        <f>C95+D95</f>
        <v>2028</v>
      </c>
      <c s="274">
        <f>L02!C562</f>
        <v>2028</v>
      </c>
      <c s="274">
        <f>T95-U95</f>
        <v>0</v>
      </c>
      <c s="277"/>
    </row>
    <row customHeight="1" ht="17.25">
      <c s="168">
        <v>20802</v>
      </c>
      <c s="168" t="s">
        <v>1245</v>
      </c>
      <c s="290">
        <v>655</v>
      </c>
      <c s="274">
        <f>SUM(E96:S96)</f>
        <v>198</v>
      </c>
      <c s="290"/>
      <c s="290"/>
      <c s="290"/>
      <c s="276"/>
      <c s="277"/>
      <c s="290"/>
      <c s="290"/>
      <c s="277"/>
      <c s="290">
        <v>198</v>
      </c>
      <c s="290"/>
      <c s="277"/>
      <c s="290"/>
      <c s="277"/>
      <c s="290"/>
      <c s="290"/>
      <c s="274">
        <f>C96+D96</f>
        <v>853</v>
      </c>
      <c s="274">
        <f>L02!C581</f>
        <v>853</v>
      </c>
      <c s="274">
        <f>T96-U96</f>
        <v>0</v>
      </c>
      <c s="277"/>
    </row>
    <row customHeight="1" ht="17.25">
      <c s="168">
        <v>20804</v>
      </c>
      <c s="168" t="s">
        <v>1250</v>
      </c>
      <c s="290"/>
      <c s="274">
        <f>SUM(E97:S97)</f>
        <v>0</v>
      </c>
      <c s="290"/>
      <c s="290"/>
      <c s="290"/>
      <c s="276"/>
      <c s="277"/>
      <c s="290"/>
      <c s="290"/>
      <c s="277"/>
      <c s="290"/>
      <c s="290"/>
      <c s="277"/>
      <c s="290"/>
      <c s="277"/>
      <c s="290"/>
      <c s="290"/>
      <c s="274">
        <f>C97+D97</f>
        <v>0</v>
      </c>
      <c s="274">
        <f>L02!C589</f>
        <v>0</v>
      </c>
      <c s="274">
        <f>T97-U97</f>
        <v>0</v>
      </c>
      <c s="277"/>
    </row>
    <row customHeight="1" ht="17.25">
      <c s="168">
        <v>20805</v>
      </c>
      <c s="168" t="s">
        <v>1252</v>
      </c>
      <c s="290">
        <v>27272</v>
      </c>
      <c s="274">
        <f>SUM(E98:S98)</f>
        <v>-2422</v>
      </c>
      <c s="290"/>
      <c s="290"/>
      <c s="290"/>
      <c s="276"/>
      <c s="277"/>
      <c s="290"/>
      <c s="290"/>
      <c s="277"/>
      <c s="290">
        <v>-2422</v>
      </c>
      <c s="290"/>
      <c s="277"/>
      <c s="290"/>
      <c s="277"/>
      <c s="290"/>
      <c s="290"/>
      <c s="274">
        <f>C98+D98</f>
        <v>24850</v>
      </c>
      <c s="274">
        <f>L02!C591</f>
        <v>24850</v>
      </c>
      <c s="274">
        <f>T98-U98</f>
        <v>0</v>
      </c>
      <c s="277"/>
    </row>
    <row customHeight="1" ht="17.25">
      <c s="168">
        <v>20806</v>
      </c>
      <c s="168" t="s">
        <v>1261</v>
      </c>
      <c s="290"/>
      <c s="274">
        <f>SUM(E99:S99)</f>
        <v>0</v>
      </c>
      <c s="290"/>
      <c s="290"/>
      <c s="290"/>
      <c s="276"/>
      <c s="277"/>
      <c s="290"/>
      <c s="290"/>
      <c s="277"/>
      <c s="290"/>
      <c s="290"/>
      <c s="277"/>
      <c s="290"/>
      <c s="277"/>
      <c s="290"/>
      <c s="290"/>
      <c s="274">
        <f>C99+D99</f>
        <v>0</v>
      </c>
      <c s="274">
        <f>L02!C600</f>
        <v>0</v>
      </c>
      <c s="274">
        <f>T99-U99</f>
        <v>0</v>
      </c>
      <c s="277"/>
    </row>
    <row customHeight="1" ht="17.25">
      <c s="168">
        <v>20807</v>
      </c>
      <c s="168" t="s">
        <v>1265</v>
      </c>
      <c s="290"/>
      <c s="274">
        <f>SUM(E100:S100)</f>
        <v>1815</v>
      </c>
      <c s="290"/>
      <c s="290"/>
      <c s="290"/>
      <c s="276"/>
      <c s="277"/>
      <c s="290"/>
      <c s="290"/>
      <c s="277"/>
      <c s="290">
        <v>1815</v>
      </c>
      <c s="290"/>
      <c s="277"/>
      <c s="290"/>
      <c s="277"/>
      <c s="290"/>
      <c s="290"/>
      <c s="274">
        <f>C100+D100</f>
        <v>1815</v>
      </c>
      <c s="274">
        <f>L02!C604</f>
        <v>1815</v>
      </c>
      <c s="274">
        <f>T100-U100</f>
        <v>0</v>
      </c>
      <c s="277"/>
    </row>
    <row customHeight="1" ht="17.25">
      <c s="168">
        <v>20808</v>
      </c>
      <c s="168" t="s">
        <v>1275</v>
      </c>
      <c s="290">
        <v>6868</v>
      </c>
      <c s="274">
        <f>SUM(E101:S101)</f>
        <v>-1522</v>
      </c>
      <c s="290"/>
      <c s="290"/>
      <c s="290"/>
      <c s="276"/>
      <c s="277"/>
      <c s="290"/>
      <c s="290"/>
      <c s="277"/>
      <c s="290">
        <v>-1522</v>
      </c>
      <c s="290"/>
      <c s="277"/>
      <c s="290"/>
      <c s="277"/>
      <c s="290"/>
      <c s="290"/>
      <c s="274">
        <f>C101+D101</f>
        <v>5346</v>
      </c>
      <c s="274">
        <f>L02!C614</f>
        <v>5346</v>
      </c>
      <c s="274">
        <f>T101-U101</f>
        <v>0</v>
      </c>
      <c s="277"/>
    </row>
    <row customHeight="1" ht="17.25">
      <c s="168">
        <v>20809</v>
      </c>
      <c s="168" t="s">
        <v>1284</v>
      </c>
      <c s="290">
        <v>228</v>
      </c>
      <c s="274">
        <f>SUM(E102:S102)</f>
        <v>98</v>
      </c>
      <c s="290"/>
      <c s="290"/>
      <c s="290"/>
      <c s="276"/>
      <c s="277"/>
      <c s="290"/>
      <c s="290"/>
      <c s="277"/>
      <c s="290">
        <v>98</v>
      </c>
      <c s="290"/>
      <c s="277"/>
      <c s="290"/>
      <c s="277"/>
      <c s="290"/>
      <c s="290"/>
      <c s="274">
        <f>C102+D102</f>
        <v>326</v>
      </c>
      <c s="274">
        <f>L02!C623</f>
        <v>326</v>
      </c>
      <c s="274">
        <f>T102-U102</f>
        <v>0</v>
      </c>
      <c s="277"/>
    </row>
    <row customHeight="1" ht="17.25">
      <c s="168">
        <v>20810</v>
      </c>
      <c s="168" t="s">
        <v>1291</v>
      </c>
      <c s="290">
        <v>594</v>
      </c>
      <c s="274">
        <f>SUM(E103:S103)</f>
        <v>339</v>
      </c>
      <c s="290"/>
      <c s="290"/>
      <c s="290"/>
      <c s="276"/>
      <c s="277"/>
      <c s="290"/>
      <c s="290"/>
      <c s="277"/>
      <c s="290">
        <v>339</v>
      </c>
      <c s="290"/>
      <c s="277"/>
      <c s="290"/>
      <c s="277"/>
      <c s="290"/>
      <c s="290"/>
      <c s="274">
        <f>C103+D103</f>
        <v>933</v>
      </c>
      <c s="274">
        <f>L02!C630</f>
        <v>933</v>
      </c>
      <c s="274">
        <f>T103-U103</f>
        <v>0</v>
      </c>
      <c s="277"/>
    </row>
    <row customHeight="1" ht="17.25">
      <c s="168">
        <v>20811</v>
      </c>
      <c s="168" t="s">
        <v>1299</v>
      </c>
      <c s="290">
        <v>1106</v>
      </c>
      <c s="274">
        <f>SUM(E104:S104)</f>
        <v>60</v>
      </c>
      <c s="290"/>
      <c s="290"/>
      <c s="290"/>
      <c s="276"/>
      <c s="277"/>
      <c s="290"/>
      <c s="290"/>
      <c s="277"/>
      <c s="290">
        <v>60</v>
      </c>
      <c s="290"/>
      <c s="277"/>
      <c s="290"/>
      <c s="277"/>
      <c s="290"/>
      <c s="290"/>
      <c s="274">
        <f>C104+D104</f>
        <v>1166</v>
      </c>
      <c s="274">
        <f>L02!C638</f>
        <v>1166</v>
      </c>
      <c s="274">
        <f>T104-U104</f>
        <v>0</v>
      </c>
      <c s="277"/>
    </row>
    <row customHeight="1" ht="17.25">
      <c s="168">
        <v>20816</v>
      </c>
      <c s="168" t="s">
        <v>1305</v>
      </c>
      <c s="290"/>
      <c s="274">
        <f>SUM(E105:S105)</f>
        <v>0</v>
      </c>
      <c s="290"/>
      <c s="290"/>
      <c s="290"/>
      <c s="276"/>
      <c s="277"/>
      <c s="290"/>
      <c s="290"/>
      <c s="277"/>
      <c s="290"/>
      <c s="290"/>
      <c s="277"/>
      <c s="290"/>
      <c s="277"/>
      <c s="290"/>
      <c s="290"/>
      <c s="274">
        <f>C105+D105</f>
        <v>0</v>
      </c>
      <c s="274">
        <f>L02!C647</f>
        <v>0</v>
      </c>
      <c s="274">
        <f>T105-U105</f>
        <v>0</v>
      </c>
      <c s="277"/>
    </row>
    <row customHeight="1" ht="17.25">
      <c s="168">
        <v>20819</v>
      </c>
      <c s="168" t="s">
        <v>1307</v>
      </c>
      <c s="290">
        <v>3488</v>
      </c>
      <c s="274">
        <f>SUM(E106:S106)</f>
        <v>60</v>
      </c>
      <c s="290"/>
      <c s="290"/>
      <c s="290"/>
      <c s="276"/>
      <c s="277"/>
      <c s="290"/>
      <c s="290"/>
      <c s="277"/>
      <c s="290">
        <v>60</v>
      </c>
      <c s="290"/>
      <c s="277"/>
      <c s="290"/>
      <c s="277"/>
      <c s="290"/>
      <c s="290"/>
      <c s="274">
        <f>C106+D106</f>
        <v>3548</v>
      </c>
      <c s="274">
        <f>L02!C653</f>
        <v>3548</v>
      </c>
      <c s="274">
        <f>T106-U106</f>
        <v>0</v>
      </c>
      <c s="277"/>
    </row>
    <row customHeight="1" ht="17.25">
      <c s="168">
        <v>20820</v>
      </c>
      <c s="168" t="s">
        <v>1310</v>
      </c>
      <c s="290">
        <v>215</v>
      </c>
      <c s="274">
        <f>SUM(E107:S107)</f>
        <v>85</v>
      </c>
      <c s="290"/>
      <c s="290"/>
      <c s="290"/>
      <c s="276"/>
      <c s="277"/>
      <c s="290"/>
      <c s="290"/>
      <c s="277"/>
      <c s="290">
        <v>85</v>
      </c>
      <c s="290"/>
      <c s="277"/>
      <c s="290"/>
      <c s="277"/>
      <c s="290"/>
      <c s="290"/>
      <c s="274">
        <f>C107+D107</f>
        <v>300</v>
      </c>
      <c s="274">
        <f>L02!C656</f>
        <v>300</v>
      </c>
      <c s="274">
        <f>T107-U107</f>
        <v>0</v>
      </c>
      <c s="277"/>
    </row>
    <row customHeight="1" ht="17.25">
      <c s="168">
        <v>20821</v>
      </c>
      <c s="168" t="s">
        <v>1313</v>
      </c>
      <c s="290">
        <v>1761</v>
      </c>
      <c s="274">
        <f>SUM(E108:S108)</f>
        <v>95</v>
      </c>
      <c s="290"/>
      <c s="290"/>
      <c s="290"/>
      <c s="276"/>
      <c s="277"/>
      <c s="290"/>
      <c s="290"/>
      <c s="277"/>
      <c s="290">
        <v>95</v>
      </c>
      <c s="290"/>
      <c s="277"/>
      <c s="290"/>
      <c s="277"/>
      <c s="290"/>
      <c s="290"/>
      <c s="274">
        <f>C108+D108</f>
        <v>1856</v>
      </c>
      <c s="274">
        <f>L02!C659</f>
        <v>1856</v>
      </c>
      <c s="274">
        <f>T108-U108</f>
        <v>0</v>
      </c>
      <c s="277"/>
    </row>
    <row customHeight="1" ht="17.25">
      <c s="168">
        <v>20824</v>
      </c>
      <c s="168" t="s">
        <v>1316</v>
      </c>
      <c s="290"/>
      <c s="274">
        <f>SUM(E109:S109)</f>
        <v>0</v>
      </c>
      <c s="290"/>
      <c s="290"/>
      <c s="290"/>
      <c s="276"/>
      <c s="277"/>
      <c s="290"/>
      <c s="290"/>
      <c s="277"/>
      <c s="290"/>
      <c s="290"/>
      <c s="277"/>
      <c s="290"/>
      <c s="277"/>
      <c s="290"/>
      <c s="290"/>
      <c s="274">
        <f>C109+D109</f>
        <v>0</v>
      </c>
      <c s="274">
        <f>L02!C662</f>
        <v>0</v>
      </c>
      <c s="274">
        <f>T109-U109</f>
        <v>0</v>
      </c>
      <c s="277"/>
    </row>
    <row customHeight="1" ht="17.25">
      <c s="168">
        <v>20825</v>
      </c>
      <c s="168" t="s">
        <v>1319</v>
      </c>
      <c s="290">
        <v>146</v>
      </c>
      <c s="274">
        <f>SUM(E110:S110)</f>
        <v>331</v>
      </c>
      <c s="290"/>
      <c s="290"/>
      <c s="290"/>
      <c s="276"/>
      <c s="277"/>
      <c s="290"/>
      <c s="290"/>
      <c s="277"/>
      <c s="290">
        <v>331</v>
      </c>
      <c s="290"/>
      <c s="277"/>
      <c s="290"/>
      <c s="277"/>
      <c s="290"/>
      <c s="290"/>
      <c s="274">
        <f>C110+D110</f>
        <v>477</v>
      </c>
      <c s="274">
        <f>L02!C665</f>
        <v>477</v>
      </c>
      <c s="274">
        <f>T110-U110</f>
        <v>0</v>
      </c>
      <c s="277"/>
    </row>
    <row customHeight="1" ht="17.25">
      <c s="168">
        <v>20826</v>
      </c>
      <c s="168" t="s">
        <v>1322</v>
      </c>
      <c s="290">
        <v>9377</v>
      </c>
      <c s="274">
        <f>SUM(E111:S111)</f>
        <v>4351</v>
      </c>
      <c s="290"/>
      <c s="290"/>
      <c s="290"/>
      <c s="276"/>
      <c s="277"/>
      <c s="290"/>
      <c s="290"/>
      <c s="277">
        <v>4000</v>
      </c>
      <c s="290">
        <v>351</v>
      </c>
      <c s="290"/>
      <c s="277"/>
      <c s="290"/>
      <c s="277"/>
      <c s="290"/>
      <c s="290"/>
      <c s="274">
        <f>C111+D111</f>
        <v>13728</v>
      </c>
      <c s="274">
        <f>L02!C668</f>
        <v>13728</v>
      </c>
      <c s="274">
        <f>T111-U111</f>
        <v>0</v>
      </c>
      <c s="277"/>
    </row>
    <row customHeight="1" ht="17.25">
      <c s="168">
        <v>20827</v>
      </c>
      <c s="168" t="s">
        <v>1326</v>
      </c>
      <c s="290"/>
      <c s="274">
        <f>SUM(E112:S112)</f>
        <v>0</v>
      </c>
      <c s="290"/>
      <c s="290"/>
      <c s="290"/>
      <c s="276"/>
      <c s="277"/>
      <c s="290"/>
      <c s="290"/>
      <c s="277"/>
      <c s="290"/>
      <c s="290"/>
      <c s="277"/>
      <c s="290"/>
      <c s="277"/>
      <c s="290"/>
      <c s="290"/>
      <c s="274">
        <f>C112+D112</f>
        <v>0</v>
      </c>
      <c s="274">
        <f>L02!C672</f>
        <v>0</v>
      </c>
      <c s="274">
        <f>T112-U112</f>
        <v>0</v>
      </c>
      <c s="277"/>
    </row>
    <row customHeight="1" ht="17.25">
      <c s="168">
        <v>20828</v>
      </c>
      <c s="168" t="s">
        <v>1330</v>
      </c>
      <c s="290">
        <v>192</v>
      </c>
      <c s="274">
        <f>SUM(E113:S113)</f>
        <v>79</v>
      </c>
      <c s="290"/>
      <c s="290"/>
      <c s="290"/>
      <c s="276"/>
      <c s="277"/>
      <c s="290"/>
      <c s="290"/>
      <c s="277"/>
      <c s="290">
        <v>79</v>
      </c>
      <c s="290"/>
      <c s="277"/>
      <c s="290"/>
      <c s="277"/>
      <c s="290"/>
      <c s="290"/>
      <c s="274">
        <f>C113+D113</f>
        <v>271</v>
      </c>
      <c s="274">
        <f>L02!C676</f>
        <v>271</v>
      </c>
      <c s="274">
        <f>T113-U113</f>
        <v>0</v>
      </c>
      <c s="277"/>
    </row>
    <row customHeight="1" ht="17.25">
      <c s="168">
        <v>20830</v>
      </c>
      <c s="168" t="s">
        <v>1334</v>
      </c>
      <c s="290"/>
      <c s="274">
        <f>SUM(E114:S114)</f>
        <v>0</v>
      </c>
      <c s="290"/>
      <c s="290"/>
      <c s="290"/>
      <c s="276"/>
      <c s="277"/>
      <c s="290"/>
      <c s="290"/>
      <c s="277"/>
      <c s="290"/>
      <c s="290"/>
      <c s="277"/>
      <c s="290"/>
      <c s="277"/>
      <c s="290"/>
      <c s="290"/>
      <c s="274">
        <f>C114+D114</f>
        <v>0</v>
      </c>
      <c s="274">
        <f>L02!C685</f>
        <v>0</v>
      </c>
      <c s="274">
        <f>T114-U114</f>
        <v>0</v>
      </c>
      <c s="277"/>
    </row>
    <row customHeight="1" ht="17.25">
      <c s="168">
        <v>20899</v>
      </c>
      <c s="168" t="s">
        <v>2183</v>
      </c>
      <c s="290">
        <v>590</v>
      </c>
      <c s="274">
        <f>SUM(E115:S115)</f>
        <v>64</v>
      </c>
      <c s="290"/>
      <c s="290"/>
      <c s="290"/>
      <c s="276"/>
      <c s="277"/>
      <c s="290"/>
      <c s="290"/>
      <c s="277"/>
      <c s="290">
        <v>64</v>
      </c>
      <c s="290"/>
      <c s="277"/>
      <c s="290"/>
      <c s="277"/>
      <c s="290"/>
      <c s="290"/>
      <c s="274">
        <f>C115+D115</f>
        <v>654</v>
      </c>
      <c s="274">
        <f>L02!C688</f>
        <v>654</v>
      </c>
      <c s="274">
        <f>T115-U115</f>
        <v>0</v>
      </c>
      <c s="277"/>
    </row>
    <row customHeight="1" ht="17.25">
      <c s="168">
        <v>210</v>
      </c>
      <c s="169" t="s">
        <v>1339</v>
      </c>
      <c s="274">
        <f>SUM(C117:C130)</f>
        <v>25336</v>
      </c>
      <c s="274">
        <f>SUM(D117:D130)</f>
        <v>-3422</v>
      </c>
      <c s="274">
        <f>SUM(E117:E130)</f>
        <v>0</v>
      </c>
      <c s="274">
        <f>SUM(F117:F130)</f>
        <v>0</v>
      </c>
      <c s="274">
        <f>SUM(G117:G130)</f>
        <v>343</v>
      </c>
      <c s="274">
        <f>SUM(H117:H130)</f>
        <v>0</v>
      </c>
      <c s="274">
        <f>SUM(I117:I130)</f>
        <v>0</v>
      </c>
      <c s="274">
        <f>SUM(J117:J130)</f>
        <v>0</v>
      </c>
      <c s="274">
        <f>SUM(K117:K130)</f>
        <v>0</v>
      </c>
      <c s="274">
        <f>SUM(L117:L130)</f>
        <v>0</v>
      </c>
      <c s="274">
        <f>SUM(M117:M130)</f>
        <v>-3765</v>
      </c>
      <c s="274">
        <f>SUM(N117:N130)</f>
        <v>0</v>
      </c>
      <c s="274">
        <f>SUM(O117:O130)</f>
        <v>0</v>
      </c>
      <c s="274">
        <f>SUM(P117:P130)</f>
        <v>0</v>
      </c>
      <c s="274">
        <f>SUM(Q117:Q130)</f>
        <v>0</v>
      </c>
      <c s="274">
        <f>SUM(R117:R130)</f>
        <v>0</v>
      </c>
      <c s="274">
        <f>SUM(S117:S130)</f>
        <v>0</v>
      </c>
      <c s="274">
        <f>SUM(T117:T130)</f>
        <v>21914</v>
      </c>
      <c s="274">
        <f>SUM(U117:U130)</f>
        <v>21914</v>
      </c>
      <c s="274">
        <f>SUM(V117:V130)</f>
        <v>0</v>
      </c>
      <c s="274">
        <f>SUM(W117:W130)</f>
        <v>0</v>
      </c>
    </row>
    <row customHeight="1" ht="17.25">
      <c s="168">
        <v>21001</v>
      </c>
      <c s="168" t="s">
        <v>1340</v>
      </c>
      <c s="290">
        <v>8875</v>
      </c>
      <c s="274">
        <f>SUM(E117:S117)</f>
        <v>-8316</v>
      </c>
      <c s="290"/>
      <c s="290"/>
      <c s="290"/>
      <c s="276"/>
      <c s="277"/>
      <c s="290"/>
      <c s="290"/>
      <c s="277"/>
      <c s="290">
        <v>-8316</v>
      </c>
      <c s="290"/>
      <c s="277"/>
      <c s="290"/>
      <c s="277"/>
      <c s="290"/>
      <c s="290"/>
      <c s="274">
        <f>C117+D117</f>
        <v>559</v>
      </c>
      <c s="274">
        <f>L02!C691</f>
        <v>559</v>
      </c>
      <c s="274">
        <f>T117-U117</f>
        <v>0</v>
      </c>
      <c s="277"/>
    </row>
    <row customHeight="1" ht="17.25">
      <c s="168">
        <v>21002</v>
      </c>
      <c s="168" t="s">
        <v>1342</v>
      </c>
      <c s="290"/>
      <c s="274">
        <f>SUM(E118:S118)</f>
        <v>574</v>
      </c>
      <c s="290"/>
      <c s="290"/>
      <c s="290">
        <v>343</v>
      </c>
      <c s="276"/>
      <c s="277"/>
      <c s="290"/>
      <c s="290"/>
      <c s="277"/>
      <c s="290">
        <v>231</v>
      </c>
      <c s="290"/>
      <c s="277"/>
      <c s="290"/>
      <c s="277"/>
      <c s="290"/>
      <c s="290"/>
      <c s="274">
        <f>C118+D118</f>
        <v>574</v>
      </c>
      <c s="274">
        <f>L02!C696</f>
        <v>574</v>
      </c>
      <c s="274">
        <f>T118-U118</f>
        <v>0</v>
      </c>
      <c s="277"/>
    </row>
    <row customHeight="1" ht="17.25">
      <c s="168">
        <v>21003</v>
      </c>
      <c s="168" t="s">
        <v>1357</v>
      </c>
      <c s="290">
        <v>5655</v>
      </c>
      <c s="274">
        <f>SUM(E119:S119)</f>
        <v>-2</v>
      </c>
      <c s="290"/>
      <c s="290"/>
      <c s="290"/>
      <c s="276"/>
      <c s="277"/>
      <c s="290"/>
      <c s="290"/>
      <c s="277"/>
      <c s="290">
        <v>-2</v>
      </c>
      <c s="290"/>
      <c s="277"/>
      <c s="290"/>
      <c s="277"/>
      <c s="290"/>
      <c s="290"/>
      <c s="274">
        <f>C119+D119</f>
        <v>5653</v>
      </c>
      <c s="274">
        <f>L02!C711</f>
        <v>5653</v>
      </c>
      <c s="274">
        <f>T119-U119</f>
        <v>0</v>
      </c>
      <c s="277"/>
    </row>
    <row customHeight="1" ht="17.25">
      <c s="168">
        <v>21004</v>
      </c>
      <c s="168" t="s">
        <v>1361</v>
      </c>
      <c s="290">
        <v>4205</v>
      </c>
      <c s="274">
        <f>SUM(E120:S120)</f>
        <v>3027</v>
      </c>
      <c s="290"/>
      <c s="290"/>
      <c s="290"/>
      <c s="276"/>
      <c s="277"/>
      <c s="290"/>
      <c s="290"/>
      <c s="277"/>
      <c s="290">
        <v>3027</v>
      </c>
      <c s="290"/>
      <c s="277"/>
      <c s="290"/>
      <c s="277"/>
      <c s="290"/>
      <c s="290"/>
      <c s="274">
        <f>C120+D120</f>
        <v>7232</v>
      </c>
      <c s="274">
        <f>L02!C715</f>
        <v>7232</v>
      </c>
      <c s="274">
        <f>T120-U120</f>
        <v>0</v>
      </c>
      <c s="277"/>
    </row>
    <row customHeight="1" ht="17.25">
      <c s="168">
        <v>21007</v>
      </c>
      <c s="168" t="s">
        <v>1373</v>
      </c>
      <c s="290">
        <v>2089</v>
      </c>
      <c s="274">
        <f>SUM(E121:S121)</f>
        <v>218</v>
      </c>
      <c s="290"/>
      <c s="290"/>
      <c s="290"/>
      <c s="276"/>
      <c s="277"/>
      <c s="290"/>
      <c s="290"/>
      <c s="277"/>
      <c s="290">
        <v>218</v>
      </c>
      <c s="290"/>
      <c s="277"/>
      <c s="290"/>
      <c s="277"/>
      <c s="290"/>
      <c s="290"/>
      <c s="274">
        <f>C121+D121</f>
        <v>2307</v>
      </c>
      <c s="274">
        <f>L02!C727</f>
        <v>2307</v>
      </c>
      <c s="274">
        <f>T121-U121</f>
        <v>0</v>
      </c>
      <c s="277"/>
    </row>
    <row customHeight="1" ht="17.25">
      <c s="168">
        <v>21011</v>
      </c>
      <c s="168" t="s">
        <v>1377</v>
      </c>
      <c s="290">
        <v>3724</v>
      </c>
      <c s="274">
        <f>SUM(E122:S122)</f>
        <v>-27</v>
      </c>
      <c s="290"/>
      <c s="290"/>
      <c s="290"/>
      <c s="276"/>
      <c s="277"/>
      <c s="290"/>
      <c s="290"/>
      <c s="277"/>
      <c s="290">
        <v>-27</v>
      </c>
      <c s="290"/>
      <c s="277"/>
      <c s="290"/>
      <c s="277"/>
      <c s="290"/>
      <c s="290"/>
      <c s="274">
        <f>C122+D122</f>
        <v>3697</v>
      </c>
      <c s="274">
        <f>L02!C731</f>
        <v>3697</v>
      </c>
      <c s="274">
        <f>T122-U122</f>
        <v>0</v>
      </c>
      <c s="277"/>
    </row>
    <row customHeight="1" ht="17.25">
      <c s="168">
        <v>21012</v>
      </c>
      <c s="168" t="s">
        <v>1382</v>
      </c>
      <c s="290">
        <v>788</v>
      </c>
      <c s="274">
        <f>SUM(E123:S123)</f>
        <v>-61</v>
      </c>
      <c s="290"/>
      <c s="290"/>
      <c s="290"/>
      <c s="276"/>
      <c s="277"/>
      <c s="290"/>
      <c s="290"/>
      <c s="277"/>
      <c s="290">
        <v>-61</v>
      </c>
      <c s="290"/>
      <c s="277"/>
      <c s="290"/>
      <c s="277"/>
      <c s="290"/>
      <c s="290"/>
      <c s="274">
        <f>C123+D123</f>
        <v>727</v>
      </c>
      <c s="274">
        <f>L02!C736</f>
        <v>727</v>
      </c>
      <c s="274">
        <f>T123-U123</f>
        <v>0</v>
      </c>
      <c s="277"/>
    </row>
    <row customHeight="1" ht="17.25">
      <c s="168">
        <v>21013</v>
      </c>
      <c s="168" t="s">
        <v>1386</v>
      </c>
      <c s="290"/>
      <c s="274">
        <f>SUM(E124:S124)</f>
        <v>983</v>
      </c>
      <c s="290"/>
      <c s="290"/>
      <c s="290"/>
      <c s="276"/>
      <c s="277"/>
      <c s="290"/>
      <c s="290"/>
      <c s="277"/>
      <c s="290">
        <v>983</v>
      </c>
      <c s="290"/>
      <c s="277"/>
      <c s="290"/>
      <c s="277"/>
      <c s="290"/>
      <c s="290"/>
      <c s="274">
        <f>C124+D124</f>
        <v>983</v>
      </c>
      <c s="274">
        <f>L02!C740</f>
        <v>983</v>
      </c>
      <c s="274">
        <f>T124-U124</f>
        <v>0</v>
      </c>
      <c s="277"/>
    </row>
    <row customHeight="1" ht="17.25">
      <c s="168">
        <v>21014</v>
      </c>
      <c s="168" t="s">
        <v>1390</v>
      </c>
      <c s="290"/>
      <c s="274">
        <f>SUM(E125:S125)</f>
        <v>108</v>
      </c>
      <c s="290"/>
      <c s="290"/>
      <c s="290"/>
      <c s="276"/>
      <c s="277"/>
      <c s="290"/>
      <c s="290"/>
      <c s="277"/>
      <c s="290">
        <v>108</v>
      </c>
      <c s="290"/>
      <c s="277"/>
      <c s="290"/>
      <c s="277"/>
      <c s="290"/>
      <c s="290"/>
      <c s="274">
        <f>C125+D125</f>
        <v>108</v>
      </c>
      <c s="274">
        <f>L02!C744</f>
        <v>108</v>
      </c>
      <c s="274">
        <f>T125-U125</f>
        <v>0</v>
      </c>
      <c s="277"/>
    </row>
    <row customHeight="1" ht="17.25">
      <c s="168">
        <v>21015</v>
      </c>
      <c s="168" t="s">
        <v>1393</v>
      </c>
      <c s="290"/>
      <c s="274">
        <f>SUM(E126:S126)</f>
        <v>73</v>
      </c>
      <c s="290"/>
      <c s="290"/>
      <c s="290"/>
      <c s="276"/>
      <c s="277"/>
      <c s="290"/>
      <c s="290"/>
      <c s="277"/>
      <c s="290">
        <v>73</v>
      </c>
      <c s="290"/>
      <c s="277"/>
      <c s="290"/>
      <c s="277"/>
      <c s="290"/>
      <c s="290"/>
      <c s="274">
        <f>C126+D126</f>
        <v>73</v>
      </c>
      <c s="274">
        <f>L02!C747</f>
        <v>73</v>
      </c>
      <c s="274">
        <f>T126-U126</f>
        <v>0</v>
      </c>
      <c s="277"/>
    </row>
    <row customHeight="1" ht="17.25">
      <c s="168">
        <v>21016</v>
      </c>
      <c s="168" t="s">
        <v>2184</v>
      </c>
      <c s="290"/>
      <c s="274">
        <f>SUM(E127:S127)</f>
        <v>0</v>
      </c>
      <c s="290"/>
      <c s="290"/>
      <c s="290"/>
      <c s="276"/>
      <c s="277"/>
      <c s="290"/>
      <c s="290"/>
      <c s="277"/>
      <c s="290"/>
      <c s="290"/>
      <c s="277"/>
      <c s="290"/>
      <c s="277"/>
      <c s="290"/>
      <c s="290"/>
      <c s="274">
        <f>C127+D127</f>
        <v>0</v>
      </c>
      <c s="274">
        <f>L02!C756</f>
        <v>0</v>
      </c>
      <c s="274">
        <f>T127-U127</f>
        <v>0</v>
      </c>
      <c s="277"/>
    </row>
    <row customHeight="1" ht="17.25">
      <c s="168">
        <v>21017</v>
      </c>
      <c s="168" t="s">
        <v>1399</v>
      </c>
      <c s="290"/>
      <c s="274">
        <f>SUM(E128:S128)</f>
        <v>1</v>
      </c>
      <c s="290"/>
      <c s="290"/>
      <c s="290"/>
      <c s="276"/>
      <c s="277"/>
      <c s="290"/>
      <c s="290"/>
      <c s="277"/>
      <c s="290">
        <v>1</v>
      </c>
      <c s="290"/>
      <c s="277"/>
      <c s="290"/>
      <c s="277"/>
      <c s="290"/>
      <c s="290"/>
      <c s="274">
        <f>C128+D128</f>
        <v>1</v>
      </c>
      <c s="274">
        <f>L02!C758</f>
        <v>1</v>
      </c>
      <c s="274">
        <f>T128-U128</f>
        <v>0</v>
      </c>
      <c s="277"/>
    </row>
    <row customHeight="1" ht="17.25">
      <c s="168">
        <v>21018</v>
      </c>
      <c s="168" t="s">
        <v>1402</v>
      </c>
      <c s="290"/>
      <c s="274">
        <f>SUM(E129:S129)</f>
        <v>0</v>
      </c>
      <c s="290"/>
      <c s="290"/>
      <c s="290"/>
      <c s="276"/>
      <c s="277"/>
      <c s="290"/>
      <c s="290"/>
      <c s="277"/>
      <c s="290"/>
      <c s="290"/>
      <c s="277"/>
      <c s="290"/>
      <c s="277"/>
      <c s="290"/>
      <c s="290"/>
      <c s="274">
        <f>C129+D129</f>
        <v>0</v>
      </c>
      <c s="274">
        <f>L02!C764</f>
        <v>0</v>
      </c>
      <c s="274">
        <f>T129-U129</f>
        <v>0</v>
      </c>
      <c s="277"/>
    </row>
    <row customHeight="1" ht="17.25">
      <c s="168">
        <v>21099</v>
      </c>
      <c s="168" t="s">
        <v>2185</v>
      </c>
      <c s="290"/>
      <c s="274">
        <f>SUM(E130:S130)</f>
        <v>0</v>
      </c>
      <c s="290"/>
      <c s="290"/>
      <c s="290"/>
      <c s="276"/>
      <c s="277"/>
      <c s="290"/>
      <c s="290"/>
      <c s="277"/>
      <c s="290"/>
      <c s="290"/>
      <c s="277"/>
      <c s="290"/>
      <c s="277"/>
      <c s="290"/>
      <c s="290"/>
      <c s="274">
        <f>C130+D130</f>
        <v>0</v>
      </c>
      <c s="274">
        <f>L02!C769</f>
        <v>0</v>
      </c>
      <c s="274">
        <f>T130-U130</f>
        <v>0</v>
      </c>
      <c s="277"/>
    </row>
    <row customHeight="1" ht="17.25">
      <c s="168">
        <v>211</v>
      </c>
      <c s="169" t="s">
        <v>1406</v>
      </c>
      <c s="274">
        <f>SUM(C132:C145)</f>
        <v>5214</v>
      </c>
      <c s="274">
        <f>SUM(D132:D145)</f>
        <v>4351</v>
      </c>
      <c s="274">
        <f>SUM(E132:E145)</f>
        <v>0</v>
      </c>
      <c s="274">
        <f>SUM(F132:F145)</f>
        <v>0</v>
      </c>
      <c s="274">
        <f>SUM(G132:G145)</f>
        <v>5757</v>
      </c>
      <c s="274">
        <f>SUM(H132:H145)</f>
        <v>2</v>
      </c>
      <c s="274">
        <f>SUM(I132:I145)</f>
        <v>0</v>
      </c>
      <c s="274">
        <f>SUM(J132:J145)</f>
        <v>0</v>
      </c>
      <c s="274">
        <f>SUM(K132:K145)</f>
        <v>0</v>
      </c>
      <c s="274">
        <f>SUM(L132:L145)</f>
        <v>0</v>
      </c>
      <c s="274">
        <f>SUM(M132:M145)</f>
        <v>-1408</v>
      </c>
      <c s="274">
        <f>SUM(N132:N145)</f>
        <v>0</v>
      </c>
      <c s="274">
        <f>SUM(O132:O145)</f>
        <v>0</v>
      </c>
      <c s="274">
        <f>SUM(P132:P145)</f>
        <v>0</v>
      </c>
      <c s="274">
        <f>SUM(Q132:Q145)</f>
        <v>0</v>
      </c>
      <c s="274">
        <f>SUM(R132:R145)</f>
        <v>0</v>
      </c>
      <c s="274">
        <f>SUM(S132:S145)</f>
        <v>0</v>
      </c>
      <c s="274">
        <f>SUM(T132:T145)</f>
        <v>9565</v>
      </c>
      <c s="274">
        <f>SUM(U132:U145)</f>
        <v>9565</v>
      </c>
      <c s="274">
        <f>SUM(V132:V145)</f>
        <v>0</v>
      </c>
      <c s="274">
        <f>SUM(W132:W145)</f>
        <v>0</v>
      </c>
    </row>
    <row customHeight="1" ht="17.25">
      <c s="168">
        <v>21101</v>
      </c>
      <c s="168" t="s">
        <v>1407</v>
      </c>
      <c s="290">
        <v>4058</v>
      </c>
      <c s="274">
        <f>SUM(E132:S132)</f>
        <v>-2383</v>
      </c>
      <c s="290"/>
      <c s="290"/>
      <c s="290"/>
      <c s="276"/>
      <c s="277"/>
      <c s="290"/>
      <c s="290"/>
      <c s="277"/>
      <c s="290">
        <v>-2383</v>
      </c>
      <c s="290"/>
      <c s="277"/>
      <c s="290"/>
      <c s="277"/>
      <c s="290"/>
      <c s="290"/>
      <c s="274">
        <f>C132+D132</f>
        <v>1675</v>
      </c>
      <c s="274">
        <f>L02!C772</f>
        <v>1675</v>
      </c>
      <c s="274">
        <f>T132-U132</f>
        <v>0</v>
      </c>
      <c s="277"/>
    </row>
    <row customHeight="1" ht="17.25">
      <c s="168">
        <v>21102</v>
      </c>
      <c s="168" t="s">
        <v>1414</v>
      </c>
      <c s="290">
        <v>132</v>
      </c>
      <c s="274">
        <f>SUM(E133:S133)</f>
        <v>-17</v>
      </c>
      <c s="290"/>
      <c s="290"/>
      <c s="290"/>
      <c s="276"/>
      <c s="277"/>
      <c s="290"/>
      <c s="290"/>
      <c s="277"/>
      <c s="290">
        <v>-17</v>
      </c>
      <c s="290"/>
      <c s="277"/>
      <c s="290"/>
      <c s="277"/>
      <c s="290"/>
      <c s="290"/>
      <c s="274">
        <f>C133+D133</f>
        <v>115</v>
      </c>
      <c s="274">
        <f>L02!C782</f>
        <v>115</v>
      </c>
      <c s="274">
        <f>T133-U133</f>
        <v>0</v>
      </c>
      <c s="277"/>
    </row>
    <row customHeight="1" ht="17.25">
      <c s="168">
        <v>21103</v>
      </c>
      <c s="168" t="s">
        <v>1418</v>
      </c>
      <c s="290">
        <v>610</v>
      </c>
      <c s="274">
        <f>SUM(E134:S134)</f>
        <v>3646</v>
      </c>
      <c s="290"/>
      <c s="290"/>
      <c s="290">
        <v>3646</v>
      </c>
      <c s="276"/>
      <c s="277"/>
      <c s="290"/>
      <c s="290"/>
      <c s="277"/>
      <c s="290"/>
      <c s="290"/>
      <c s="277"/>
      <c s="290"/>
      <c s="277"/>
      <c s="290"/>
      <c s="290"/>
      <c s="274">
        <f>C134+D134</f>
        <v>4256</v>
      </c>
      <c s="274">
        <f>L02!C786</f>
        <v>4256</v>
      </c>
      <c s="274">
        <f>T134-U134</f>
        <v>0</v>
      </c>
      <c s="277"/>
    </row>
    <row customHeight="1" ht="17.25">
      <c s="168">
        <v>21104</v>
      </c>
      <c s="168" t="s">
        <v>1427</v>
      </c>
      <c s="290">
        <v>414</v>
      </c>
      <c s="274">
        <f>SUM(E135:S135)</f>
        <v>2341</v>
      </c>
      <c s="290"/>
      <c s="290"/>
      <c s="290">
        <v>2111</v>
      </c>
      <c s="276"/>
      <c s="277"/>
      <c s="290"/>
      <c s="290"/>
      <c s="277"/>
      <c s="290">
        <v>230</v>
      </c>
      <c s="290"/>
      <c s="277"/>
      <c s="290"/>
      <c s="277"/>
      <c s="290"/>
      <c s="290"/>
      <c s="274">
        <f>C135+D135</f>
        <v>2755</v>
      </c>
      <c s="274">
        <f>L02!C795</f>
        <v>2755</v>
      </c>
      <c s="274">
        <f>T135-U135</f>
        <v>0</v>
      </c>
      <c s="277"/>
    </row>
    <row customHeight="1" ht="17.25">
      <c s="168">
        <v>21105</v>
      </c>
      <c s="168" t="s">
        <v>1434</v>
      </c>
      <c s="290"/>
      <c s="274">
        <f>SUM(E136:S136)</f>
        <v>75</v>
      </c>
      <c s="290"/>
      <c s="290"/>
      <c s="290"/>
      <c s="276"/>
      <c s="277"/>
      <c s="290"/>
      <c s="290"/>
      <c s="277"/>
      <c s="290">
        <v>75</v>
      </c>
      <c s="290"/>
      <c s="277"/>
      <c s="290"/>
      <c s="277"/>
      <c s="290"/>
      <c s="290"/>
      <c s="274">
        <f>C136+D136</f>
        <v>75</v>
      </c>
      <c s="274">
        <f>L02!C802</f>
        <v>75</v>
      </c>
      <c s="274">
        <f>T136-U136</f>
        <v>0</v>
      </c>
      <c s="277"/>
    </row>
    <row customHeight="1" ht="17.25">
      <c s="168">
        <v>21107</v>
      </c>
      <c s="168" t="s">
        <v>1441</v>
      </c>
      <c s="290"/>
      <c s="274">
        <f>SUM(E137:S137)</f>
        <v>0</v>
      </c>
      <c s="290"/>
      <c s="290"/>
      <c s="290"/>
      <c s="276"/>
      <c s="277"/>
      <c s="290"/>
      <c s="290"/>
      <c s="277"/>
      <c s="290"/>
      <c s="290"/>
      <c s="277"/>
      <c s="290"/>
      <c s="277"/>
      <c s="290"/>
      <c s="290"/>
      <c s="274">
        <f>C137+D137</f>
        <v>0</v>
      </c>
      <c s="274">
        <f>L02!C809</f>
        <v>0</v>
      </c>
      <c s="274">
        <f>T137-U137</f>
        <v>0</v>
      </c>
      <c s="277"/>
    </row>
    <row customHeight="1" ht="17.25">
      <c s="168">
        <v>21108</v>
      </c>
      <c s="168" t="s">
        <v>1444</v>
      </c>
      <c s="290"/>
      <c s="274">
        <f>SUM(E138:S138)</f>
        <v>0</v>
      </c>
      <c s="290"/>
      <c s="290"/>
      <c s="290"/>
      <c s="276"/>
      <c s="277"/>
      <c s="290"/>
      <c s="290"/>
      <c s="277"/>
      <c s="290"/>
      <c s="290"/>
      <c s="277"/>
      <c s="290"/>
      <c s="277"/>
      <c s="290"/>
      <c s="290"/>
      <c s="274">
        <f>C138+D138</f>
        <v>0</v>
      </c>
      <c s="274">
        <f>L02!C812</f>
        <v>0</v>
      </c>
      <c s="274">
        <f>T138-U138</f>
        <v>0</v>
      </c>
      <c s="277"/>
    </row>
    <row customHeight="1" ht="17.25">
      <c s="168">
        <v>21109</v>
      </c>
      <c s="168" t="s">
        <v>2186</v>
      </c>
      <c s="290"/>
      <c s="274">
        <f>SUM(E139:S139)</f>
        <v>0</v>
      </c>
      <c s="290"/>
      <c s="290"/>
      <c s="290"/>
      <c s="276"/>
      <c s="277"/>
      <c s="290"/>
      <c s="290"/>
      <c s="277"/>
      <c s="290"/>
      <c s="290"/>
      <c s="277"/>
      <c s="290"/>
      <c s="277"/>
      <c s="290"/>
      <c s="290"/>
      <c s="274">
        <f>C139+D139</f>
        <v>0</v>
      </c>
      <c s="274">
        <f>L02!C815</f>
        <v>0</v>
      </c>
      <c s="274">
        <f>T139-U139</f>
        <v>0</v>
      </c>
      <c s="277"/>
    </row>
    <row customHeight="1" ht="17.25">
      <c s="168">
        <v>21110</v>
      </c>
      <c s="168" t="s">
        <v>2187</v>
      </c>
      <c s="290"/>
      <c s="274">
        <f>SUM(E140:S140)</f>
        <v>0</v>
      </c>
      <c s="290"/>
      <c s="290"/>
      <c s="290"/>
      <c s="276">
        <v>2</v>
      </c>
      <c s="277"/>
      <c s="290"/>
      <c s="290"/>
      <c s="277"/>
      <c s="290">
        <v>-2</v>
      </c>
      <c s="290"/>
      <c s="277"/>
      <c s="290"/>
      <c s="277"/>
      <c s="290"/>
      <c s="290"/>
      <c s="274">
        <f>C140+D140</f>
        <v>0</v>
      </c>
      <c s="274">
        <f>L02!C817</f>
        <v>0</v>
      </c>
      <c s="274">
        <f>T140-U140</f>
        <v>0</v>
      </c>
      <c s="277"/>
    </row>
    <row customHeight="1" ht="17.25">
      <c s="168">
        <v>21111</v>
      </c>
      <c s="168" t="s">
        <v>1451</v>
      </c>
      <c s="290"/>
      <c s="274">
        <f>SUM(E141:S141)</f>
        <v>2</v>
      </c>
      <c s="290"/>
      <c s="290"/>
      <c s="290"/>
      <c s="276"/>
      <c s="277"/>
      <c s="290"/>
      <c s="290"/>
      <c s="277"/>
      <c s="290">
        <v>2</v>
      </c>
      <c s="290"/>
      <c s="277"/>
      <c s="290"/>
      <c s="277"/>
      <c s="290"/>
      <c s="290"/>
      <c s="274">
        <f>C141+D141</f>
        <v>2</v>
      </c>
      <c s="274">
        <f>L02!C819</f>
        <v>2</v>
      </c>
      <c s="274">
        <f>T141-U141</f>
        <v>0</v>
      </c>
      <c s="277"/>
    </row>
    <row customHeight="1" ht="17.25">
      <c s="168">
        <v>21112</v>
      </c>
      <c s="168" t="s">
        <v>2188</v>
      </c>
      <c s="290"/>
      <c s="274">
        <f>SUM(E142:S142)</f>
        <v>0</v>
      </c>
      <c s="290"/>
      <c s="290"/>
      <c s="290"/>
      <c s="276"/>
      <c s="277"/>
      <c s="290"/>
      <c s="290"/>
      <c s="277"/>
      <c s="290"/>
      <c s="290"/>
      <c s="277"/>
      <c s="290"/>
      <c s="277"/>
      <c s="290"/>
      <c s="290"/>
      <c s="274">
        <f>C142+D142</f>
        <v>0</v>
      </c>
      <c s="274">
        <f>L02!C825</f>
        <v>0</v>
      </c>
      <c s="274">
        <f>T142-U142</f>
        <v>0</v>
      </c>
      <c s="277"/>
    </row>
    <row customHeight="1" ht="17.25">
      <c s="168">
        <v>21113</v>
      </c>
      <c s="168" t="s">
        <v>2189</v>
      </c>
      <c s="290"/>
      <c s="274">
        <f>SUM(E143:S143)</f>
        <v>177</v>
      </c>
      <c s="290"/>
      <c s="290"/>
      <c s="290"/>
      <c s="276"/>
      <c s="277"/>
      <c s="290"/>
      <c s="290"/>
      <c s="277"/>
      <c s="290">
        <v>177</v>
      </c>
      <c s="290"/>
      <c s="277"/>
      <c s="290"/>
      <c s="277"/>
      <c s="290"/>
      <c s="290"/>
      <c s="274">
        <f>C143+D143</f>
        <v>177</v>
      </c>
      <c s="274">
        <f>L02!C827</f>
        <v>177</v>
      </c>
      <c s="274">
        <f>T143-U143</f>
        <v>0</v>
      </c>
      <c s="277"/>
    </row>
    <row customHeight="1" ht="17.25">
      <c s="168">
        <v>21114</v>
      </c>
      <c s="168" t="s">
        <v>1461</v>
      </c>
      <c s="290"/>
      <c s="274">
        <f>SUM(E144:S144)</f>
        <v>0</v>
      </c>
      <c s="290"/>
      <c s="290"/>
      <c s="290"/>
      <c s="276"/>
      <c s="277"/>
      <c s="290"/>
      <c s="290"/>
      <c s="277"/>
      <c s="290"/>
      <c s="290"/>
      <c s="277"/>
      <c s="290"/>
      <c s="277"/>
      <c s="290"/>
      <c s="290"/>
      <c s="274">
        <f>C144+D144</f>
        <v>0</v>
      </c>
      <c s="274">
        <f>L02!C829</f>
        <v>0</v>
      </c>
      <c s="274">
        <f>T144-U144</f>
        <v>0</v>
      </c>
      <c s="277"/>
    </row>
    <row customHeight="1" ht="17.25">
      <c s="168">
        <v>21199</v>
      </c>
      <c s="168" t="s">
        <v>2190</v>
      </c>
      <c s="290"/>
      <c s="274">
        <f>SUM(E145:S145)</f>
        <v>510</v>
      </c>
      <c s="290"/>
      <c s="290"/>
      <c s="290"/>
      <c s="276"/>
      <c s="277"/>
      <c s="290"/>
      <c s="290"/>
      <c s="277"/>
      <c s="290">
        <v>510</v>
      </c>
      <c s="290"/>
      <c s="277"/>
      <c s="290"/>
      <c s="277"/>
      <c s="290"/>
      <c s="290"/>
      <c s="274">
        <f>C145+D145</f>
        <v>510</v>
      </c>
      <c s="274">
        <f>L02!C840</f>
        <v>510</v>
      </c>
      <c s="274">
        <f>T145-U145</f>
        <v>0</v>
      </c>
      <c s="277"/>
    </row>
    <row customHeight="1" ht="17.25">
      <c s="168">
        <v>212</v>
      </c>
      <c s="169" t="s">
        <v>1469</v>
      </c>
      <c s="274">
        <f>SUM(C147:C152)</f>
        <v>27569</v>
      </c>
      <c s="274">
        <f>SUM(D147:D152)</f>
        <v>22664</v>
      </c>
      <c s="274">
        <f>SUM(E147:E152)</f>
        <v>0</v>
      </c>
      <c s="274">
        <f>SUM(F147:F152)</f>
        <v>0</v>
      </c>
      <c s="274">
        <f>SUM(G147:G152)</f>
        <v>0</v>
      </c>
      <c s="274">
        <f>SUM(H147:H152)</f>
        <v>0</v>
      </c>
      <c s="274">
        <f>SUM(I147:I152)</f>
        <v>6497</v>
      </c>
      <c s="274">
        <f>SUM(J147:J152)</f>
        <v>0</v>
      </c>
      <c s="274">
        <f>SUM(K147:K152)</f>
        <v>0</v>
      </c>
      <c s="274">
        <f>SUM(L147:L152)</f>
        <v>0</v>
      </c>
      <c s="274">
        <f>SUM(M147:M152)</f>
        <v>16117</v>
      </c>
      <c s="274">
        <f>SUM(N147:N152)</f>
        <v>0</v>
      </c>
      <c s="274">
        <f>SUM(O147:O152)</f>
        <v>50</v>
      </c>
      <c s="274">
        <f>SUM(P147:P152)</f>
        <v>0</v>
      </c>
      <c s="274">
        <f>SUM(Q147:Q152)</f>
        <v>0</v>
      </c>
      <c s="274">
        <f>SUM(R147:R152)</f>
        <v>0</v>
      </c>
      <c s="274">
        <f>SUM(S147:S152)</f>
        <v>0</v>
      </c>
      <c s="274">
        <f>SUM(T147:T152)</f>
        <v>50233</v>
      </c>
      <c s="274">
        <f>SUM(U147:U152)</f>
        <v>50233</v>
      </c>
      <c s="274">
        <f>SUM(V147:V152)</f>
        <v>0</v>
      </c>
      <c s="274">
        <f>SUM(W147:W152)</f>
        <v>0</v>
      </c>
    </row>
    <row customHeight="1" ht="17.25">
      <c s="168">
        <v>21201</v>
      </c>
      <c s="168" t="s">
        <v>1470</v>
      </c>
      <c s="290">
        <v>27073</v>
      </c>
      <c s="274">
        <f>SUM(E147:S147)</f>
        <v>-2588</v>
      </c>
      <c s="290"/>
      <c s="290"/>
      <c s="290"/>
      <c s="276"/>
      <c s="277"/>
      <c s="290"/>
      <c s="290"/>
      <c s="277"/>
      <c s="290">
        <v>-2588</v>
      </c>
      <c s="290"/>
      <c s="277"/>
      <c s="290"/>
      <c s="277"/>
      <c s="290"/>
      <c s="290"/>
      <c s="274">
        <f>C147+D147</f>
        <v>24485</v>
      </c>
      <c s="274">
        <f>L02!C843</f>
        <v>24485</v>
      </c>
      <c s="274">
        <f>T147-U147</f>
        <v>0</v>
      </c>
      <c s="277"/>
    </row>
    <row customHeight="1" ht="17.25">
      <c s="168">
        <v>21202</v>
      </c>
      <c s="168" t="s">
        <v>2191</v>
      </c>
      <c s="290"/>
      <c s="274">
        <f>SUM(E148:S148)</f>
        <v>46</v>
      </c>
      <c s="290"/>
      <c s="290"/>
      <c s="290"/>
      <c s="276"/>
      <c s="277"/>
      <c s="290"/>
      <c s="290"/>
      <c s="277"/>
      <c s="290">
        <v>46</v>
      </c>
      <c s="290"/>
      <c s="277"/>
      <c s="290"/>
      <c s="277"/>
      <c s="290"/>
      <c s="290"/>
      <c s="274">
        <f>C148+D148</f>
        <v>46</v>
      </c>
      <c s="274">
        <f>L02!C854</f>
        <v>46</v>
      </c>
      <c s="274">
        <f>T148-U148</f>
        <v>0</v>
      </c>
      <c s="277"/>
    </row>
    <row customHeight="1" ht="17.25">
      <c s="168">
        <v>21203</v>
      </c>
      <c s="168" t="s">
        <v>1480</v>
      </c>
      <c s="290">
        <v>496</v>
      </c>
      <c s="274">
        <f>SUM(E149:S149)</f>
        <v>22278</v>
      </c>
      <c s="290"/>
      <c s="290"/>
      <c s="290"/>
      <c s="276"/>
      <c s="277">
        <v>6497</v>
      </c>
      <c s="290"/>
      <c s="290"/>
      <c s="277"/>
      <c s="290">
        <v>15731</v>
      </c>
      <c s="290"/>
      <c s="277">
        <v>50</v>
      </c>
      <c s="290"/>
      <c s="277"/>
      <c s="290"/>
      <c s="290"/>
      <c s="274">
        <f>C149+D149</f>
        <v>22774</v>
      </c>
      <c s="274">
        <f>L02!C856</f>
        <v>22774</v>
      </c>
      <c s="274">
        <f>T149-U149</f>
        <v>0</v>
      </c>
      <c s="277"/>
    </row>
    <row customHeight="1" ht="17.25">
      <c s="168">
        <v>21205</v>
      </c>
      <c s="168" t="s">
        <v>2192</v>
      </c>
      <c s="290"/>
      <c s="274">
        <f>SUM(E150:S150)</f>
        <v>142</v>
      </c>
      <c s="290"/>
      <c s="290"/>
      <c s="290"/>
      <c s="276"/>
      <c s="277"/>
      <c s="290"/>
      <c s="290"/>
      <c s="277"/>
      <c s="290">
        <v>142</v>
      </c>
      <c s="290"/>
      <c s="277"/>
      <c s="290"/>
      <c s="277"/>
      <c s="290"/>
      <c s="290"/>
      <c s="274">
        <f>C150+D150</f>
        <v>142</v>
      </c>
      <c s="274">
        <f>L02!C859</f>
        <v>142</v>
      </c>
      <c s="274">
        <f>T150-U150</f>
        <v>0</v>
      </c>
      <c s="277"/>
    </row>
    <row customHeight="1" ht="17.25">
      <c s="168">
        <v>21206</v>
      </c>
      <c s="168" t="s">
        <v>2193</v>
      </c>
      <c s="290"/>
      <c s="274">
        <f>SUM(E151:S151)</f>
        <v>0</v>
      </c>
      <c s="290"/>
      <c s="290"/>
      <c s="290"/>
      <c s="276"/>
      <c s="277"/>
      <c s="290"/>
      <c s="290"/>
      <c s="277"/>
      <c s="290"/>
      <c s="290"/>
      <c s="277"/>
      <c s="290"/>
      <c s="277"/>
      <c s="290"/>
      <c s="290"/>
      <c s="274">
        <f>C151+D151</f>
        <v>0</v>
      </c>
      <c s="274">
        <f>L02!C861</f>
        <v>0</v>
      </c>
      <c s="274">
        <f>T151-U151</f>
        <v>0</v>
      </c>
      <c s="277"/>
    </row>
    <row customHeight="1" ht="17.25">
      <c s="168">
        <v>21299</v>
      </c>
      <c s="168" t="s">
        <v>2194</v>
      </c>
      <c s="290"/>
      <c s="274">
        <f>SUM(E152:S152)</f>
        <v>2786</v>
      </c>
      <c s="290"/>
      <c s="290"/>
      <c s="290"/>
      <c s="276"/>
      <c s="277"/>
      <c s="290"/>
      <c s="290"/>
      <c s="277"/>
      <c s="290">
        <v>2786</v>
      </c>
      <c s="290"/>
      <c s="277"/>
      <c s="290"/>
      <c s="277"/>
      <c s="290"/>
      <c s="290"/>
      <c s="274">
        <f>C152+D152</f>
        <v>2786</v>
      </c>
      <c s="274">
        <f>L02!C863</f>
        <v>2786</v>
      </c>
      <c s="274">
        <f>T152-U152</f>
        <v>0</v>
      </c>
      <c s="277"/>
    </row>
    <row customHeight="1" ht="17.25">
      <c s="168">
        <v>213</v>
      </c>
      <c s="169" t="s">
        <v>1489</v>
      </c>
      <c s="274">
        <f>SUM(C154:C161)</f>
        <v>56241</v>
      </c>
      <c s="274">
        <f>SUM(D154:D161)</f>
        <v>843</v>
      </c>
      <c s="274">
        <f>SUM(E154:E161)</f>
        <v>0</v>
      </c>
      <c s="274">
        <f>SUM(F154:F161)</f>
        <v>0</v>
      </c>
      <c s="274">
        <f>SUM(G154:G161)</f>
        <v>3976</v>
      </c>
      <c s="274">
        <f>SUM(H154:H161)</f>
        <v>0</v>
      </c>
      <c s="274">
        <f>SUM(I154:I161)</f>
        <v>0</v>
      </c>
      <c s="274">
        <f>SUM(J154:J161)</f>
        <v>0</v>
      </c>
      <c s="274">
        <f>SUM(K154:K161)</f>
        <v>0</v>
      </c>
      <c s="274">
        <f>SUM(L154:L161)</f>
        <v>0</v>
      </c>
      <c s="274">
        <f>SUM(M154:M161)</f>
        <v>-3133</v>
      </c>
      <c s="274">
        <f>SUM(N154:N161)</f>
        <v>0</v>
      </c>
      <c s="274">
        <f>SUM(O154:O161)</f>
        <v>0</v>
      </c>
      <c s="274">
        <f>SUM(P154:P161)</f>
        <v>0</v>
      </c>
      <c s="274">
        <f>SUM(Q154:Q161)</f>
        <v>0</v>
      </c>
      <c s="274">
        <f>SUM(R154:R161)</f>
        <v>0</v>
      </c>
      <c s="274">
        <f>SUM(S154:S161)</f>
        <v>0</v>
      </c>
      <c s="274">
        <f>SUM(T154:T161)</f>
        <v>57084</v>
      </c>
      <c s="274">
        <f>SUM(U154:U161)</f>
        <v>57084</v>
      </c>
      <c s="274">
        <f>SUM(V154:V161)</f>
        <v>0</v>
      </c>
      <c s="274">
        <f>SUM(W154:W161)</f>
        <v>0</v>
      </c>
    </row>
    <row customHeight="1" ht="17.25">
      <c s="168">
        <v>21301</v>
      </c>
      <c s="168" t="s">
        <v>1490</v>
      </c>
      <c s="290">
        <v>49774</v>
      </c>
      <c s="274">
        <f>SUM(E154:S154)</f>
        <v>-34763</v>
      </c>
      <c s="290"/>
      <c s="290"/>
      <c s="290"/>
      <c s="276"/>
      <c s="277"/>
      <c s="290"/>
      <c s="290"/>
      <c s="277"/>
      <c s="290">
        <v>-34763</v>
      </c>
      <c s="290"/>
      <c s="277"/>
      <c s="290"/>
      <c s="277"/>
      <c s="290"/>
      <c s="290"/>
      <c s="274">
        <f>C154+D154</f>
        <v>15011</v>
      </c>
      <c s="274">
        <f>L02!C866</f>
        <v>15011</v>
      </c>
      <c s="274">
        <f>T154-U154</f>
        <v>0</v>
      </c>
      <c s="277"/>
    </row>
    <row customHeight="1" ht="17.25">
      <c s="168">
        <v>21302</v>
      </c>
      <c s="168" t="s">
        <v>1512</v>
      </c>
      <c s="290">
        <v>3012</v>
      </c>
      <c s="274">
        <f>SUM(E155:S155)</f>
        <v>711</v>
      </c>
      <c s="290"/>
      <c s="290"/>
      <c s="290"/>
      <c s="276"/>
      <c s="277"/>
      <c s="290"/>
      <c s="290"/>
      <c s="277"/>
      <c s="290">
        <v>711</v>
      </c>
      <c s="290"/>
      <c s="277"/>
      <c s="290"/>
      <c s="277"/>
      <c s="290"/>
      <c s="290"/>
      <c s="274">
        <f>C155+D155</f>
        <v>3723</v>
      </c>
      <c s="274">
        <f>L02!C892</f>
        <v>3723</v>
      </c>
      <c s="274">
        <f>T155-U155</f>
        <v>0</v>
      </c>
      <c s="277"/>
    </row>
    <row customHeight="1" ht="17.25">
      <c s="168">
        <v>21303</v>
      </c>
      <c s="168" t="s">
        <v>1531</v>
      </c>
      <c s="290">
        <v>1706</v>
      </c>
      <c s="274">
        <f>SUM(E156:S156)</f>
        <v>11639</v>
      </c>
      <c s="290"/>
      <c s="290"/>
      <c s="290">
        <v>3976</v>
      </c>
      <c s="276"/>
      <c s="277"/>
      <c s="290"/>
      <c s="290"/>
      <c s="277"/>
      <c s="290">
        <v>7663</v>
      </c>
      <c s="290"/>
      <c s="277"/>
      <c s="290"/>
      <c s="277"/>
      <c s="290"/>
      <c s="290"/>
      <c s="274">
        <f>C156+D156</f>
        <v>13345</v>
      </c>
      <c s="274">
        <f>L02!C915</f>
        <v>13345</v>
      </c>
      <c s="274">
        <f>T156-U156</f>
        <v>0</v>
      </c>
      <c s="277"/>
    </row>
    <row customHeight="1" ht="17.25">
      <c s="168">
        <v>21305</v>
      </c>
      <c s="168" t="s">
        <v>1555</v>
      </c>
      <c s="290">
        <v>1026</v>
      </c>
      <c s="274">
        <f>SUM(E157:S157)</f>
        <v>13760</v>
      </c>
      <c s="290"/>
      <c s="290"/>
      <c s="290"/>
      <c s="276"/>
      <c s="277"/>
      <c s="290"/>
      <c s="290"/>
      <c s="277"/>
      <c s="290">
        <v>13760</v>
      </c>
      <c s="290"/>
      <c s="277"/>
      <c s="290"/>
      <c s="277"/>
      <c s="290"/>
      <c s="290"/>
      <c s="274">
        <f>C157+D157</f>
        <v>14786</v>
      </c>
      <c s="274">
        <f>L02!C943</f>
        <v>14786</v>
      </c>
      <c s="274">
        <f>T157-U157</f>
        <v>0</v>
      </c>
      <c s="277"/>
    </row>
    <row customHeight="1" ht="17.25">
      <c s="168">
        <v>21307</v>
      </c>
      <c s="168" t="s">
        <v>1562</v>
      </c>
      <c s="290"/>
      <c s="274">
        <f>SUM(E158:S158)</f>
        <v>5860</v>
      </c>
      <c s="290"/>
      <c s="290"/>
      <c s="290"/>
      <c s="276"/>
      <c s="277"/>
      <c s="290"/>
      <c s="290"/>
      <c s="277"/>
      <c s="290">
        <v>5860</v>
      </c>
      <c s="290"/>
      <c s="277"/>
      <c s="290"/>
      <c s="277"/>
      <c s="290"/>
      <c s="290"/>
      <c s="274">
        <f>C158+D158</f>
        <v>5860</v>
      </c>
      <c s="274">
        <f>L02!C954</f>
        <v>5860</v>
      </c>
      <c s="274">
        <f>T158-U158</f>
        <v>0</v>
      </c>
      <c s="277"/>
    </row>
    <row customHeight="1" ht="17.25">
      <c s="168">
        <v>21308</v>
      </c>
      <c s="168" t="s">
        <v>1569</v>
      </c>
      <c s="290">
        <v>289</v>
      </c>
      <c s="274">
        <f>SUM(E159:S159)</f>
        <v>2801</v>
      </c>
      <c s="290"/>
      <c s="290"/>
      <c s="290"/>
      <c s="276"/>
      <c s="277"/>
      <c s="290"/>
      <c s="290"/>
      <c s="277"/>
      <c s="290">
        <v>2801</v>
      </c>
      <c s="290"/>
      <c s="277"/>
      <c s="290"/>
      <c s="277"/>
      <c s="290"/>
      <c s="290"/>
      <c s="274">
        <f>C159+D159</f>
        <v>3090</v>
      </c>
      <c s="274">
        <f>L02!C961</f>
        <v>3090</v>
      </c>
      <c s="274">
        <f>T159-U159</f>
        <v>0</v>
      </c>
      <c s="277"/>
    </row>
    <row customHeight="1" ht="17.25">
      <c s="168">
        <v>21309</v>
      </c>
      <c s="168" t="s">
        <v>1575</v>
      </c>
      <c s="290"/>
      <c s="274">
        <f>SUM(E160:S160)</f>
        <v>0</v>
      </c>
      <c s="290"/>
      <c s="290"/>
      <c s="290"/>
      <c s="276"/>
      <c s="277"/>
      <c s="290"/>
      <c s="290"/>
      <c s="277"/>
      <c s="290"/>
      <c s="290"/>
      <c s="277"/>
      <c s="290"/>
      <c s="277"/>
      <c s="290"/>
      <c s="290"/>
      <c s="274">
        <f>C160+D160</f>
        <v>0</v>
      </c>
      <c s="274">
        <f>L02!C967</f>
        <v>0</v>
      </c>
      <c s="274">
        <f>T160-U160</f>
        <v>0</v>
      </c>
      <c s="277"/>
    </row>
    <row customHeight="1" ht="17.25">
      <c s="168">
        <v>21399</v>
      </c>
      <c s="168" t="s">
        <v>2195</v>
      </c>
      <c s="290">
        <v>434</v>
      </c>
      <c s="274">
        <f>SUM(E161:S161)</f>
        <v>835</v>
      </c>
      <c s="290"/>
      <c s="290"/>
      <c s="290"/>
      <c s="276"/>
      <c s="277"/>
      <c s="290"/>
      <c s="290"/>
      <c s="277"/>
      <c s="290">
        <v>835</v>
      </c>
      <c s="290"/>
      <c s="277"/>
      <c s="290"/>
      <c s="277"/>
      <c s="290"/>
      <c s="290"/>
      <c s="274">
        <f>C161+D161</f>
        <v>1269</v>
      </c>
      <c s="274">
        <f>L02!C970</f>
        <v>1269</v>
      </c>
      <c s="274">
        <f>T161-U161</f>
        <v>0</v>
      </c>
      <c s="277"/>
    </row>
    <row customHeight="1" ht="17.25">
      <c s="168">
        <v>214</v>
      </c>
      <c s="169" t="s">
        <v>1581</v>
      </c>
      <c s="274">
        <f>SUM(C163:C167)</f>
        <v>5994</v>
      </c>
      <c s="274">
        <f>SUM(D163:D167)</f>
        <v>4196</v>
      </c>
      <c s="274">
        <f>SUM(E163:E167)</f>
        <v>0</v>
      </c>
      <c s="274">
        <f>SUM(F163:F167)</f>
        <v>0</v>
      </c>
      <c s="274">
        <f>SUM(G163:G167)</f>
        <v>246</v>
      </c>
      <c s="274">
        <f>SUM(H163:H167)</f>
        <v>0</v>
      </c>
      <c s="274">
        <f>SUM(I163:I167)</f>
        <v>0</v>
      </c>
      <c s="274">
        <f>SUM(J163:J167)</f>
        <v>0</v>
      </c>
      <c s="274">
        <f>SUM(K163:K167)</f>
        <v>0</v>
      </c>
      <c s="274">
        <f>SUM(L163:L167)</f>
        <v>0</v>
      </c>
      <c s="274">
        <f>SUM(M163:M167)</f>
        <v>3950</v>
      </c>
      <c s="274">
        <f>SUM(N163:N167)</f>
        <v>0</v>
      </c>
      <c s="274">
        <f>SUM(O163:O167)</f>
        <v>0</v>
      </c>
      <c s="274">
        <f>SUM(P163:P167)</f>
        <v>0</v>
      </c>
      <c s="274">
        <f>SUM(Q163:Q167)</f>
        <v>0</v>
      </c>
      <c s="274">
        <f>SUM(R163:R167)</f>
        <v>0</v>
      </c>
      <c s="274">
        <f>SUM(S163:S167)</f>
        <v>0</v>
      </c>
      <c s="274">
        <f>SUM(T163:T167)</f>
        <v>10190</v>
      </c>
      <c s="274">
        <f>SUM(U163:U167)</f>
        <v>10190</v>
      </c>
      <c s="274">
        <f>SUM(V163:V167)</f>
        <v>0</v>
      </c>
      <c s="274">
        <f>SUM(W163:W167)</f>
        <v>0</v>
      </c>
    </row>
    <row customHeight="1" ht="17.25">
      <c s="168">
        <v>21401</v>
      </c>
      <c s="168" t="s">
        <v>1582</v>
      </c>
      <c s="290">
        <v>5994</v>
      </c>
      <c s="274">
        <f>SUM(E163:S163)</f>
        <v>2466</v>
      </c>
      <c s="290"/>
      <c s="290"/>
      <c s="290">
        <v>246</v>
      </c>
      <c s="276"/>
      <c s="277"/>
      <c s="290"/>
      <c s="290"/>
      <c s="277"/>
      <c s="290">
        <v>2220</v>
      </c>
      <c s="290"/>
      <c s="277"/>
      <c s="290"/>
      <c s="277"/>
      <c s="290"/>
      <c s="290"/>
      <c s="274">
        <f>C163+D163</f>
        <v>8460</v>
      </c>
      <c s="274">
        <f>L02!C974</f>
        <v>8460</v>
      </c>
      <c s="274">
        <f>T163-U163</f>
        <v>0</v>
      </c>
      <c s="277"/>
    </row>
    <row customHeight="1" ht="17.25">
      <c s="168">
        <v>21402</v>
      </c>
      <c s="168" t="s">
        <v>1600</v>
      </c>
      <c s="290"/>
      <c s="274">
        <f>SUM(E164:S164)</f>
        <v>0</v>
      </c>
      <c s="290"/>
      <c s="290"/>
      <c s="290"/>
      <c s="276"/>
      <c s="277"/>
      <c s="290"/>
      <c s="290"/>
      <c s="277"/>
      <c s="290"/>
      <c s="290"/>
      <c s="277"/>
      <c s="290"/>
      <c s="277"/>
      <c s="290"/>
      <c s="290"/>
      <c s="274">
        <f>C164+D164</f>
        <v>0</v>
      </c>
      <c s="274">
        <f>L02!C995</f>
        <v>0</v>
      </c>
      <c s="274">
        <f>T164-U164</f>
        <v>0</v>
      </c>
      <c s="277"/>
    </row>
    <row customHeight="1" ht="17.25">
      <c s="168">
        <v>21403</v>
      </c>
      <c s="168" t="s">
        <v>1607</v>
      </c>
      <c s="290"/>
      <c s="274">
        <f>SUM(E165:S165)</f>
        <v>0</v>
      </c>
      <c s="290"/>
      <c s="290"/>
      <c s="290"/>
      <c s="276"/>
      <c s="277"/>
      <c s="290"/>
      <c s="290"/>
      <c s="277"/>
      <c s="290"/>
      <c s="290"/>
      <c s="277"/>
      <c s="290"/>
      <c s="277"/>
      <c s="290"/>
      <c s="290"/>
      <c s="274">
        <f>C165+D165</f>
        <v>0</v>
      </c>
      <c s="274">
        <f>L02!C1005</f>
        <v>0</v>
      </c>
      <c s="274">
        <f>T165-U165</f>
        <v>0</v>
      </c>
      <c s="277"/>
    </row>
    <row customHeight="1" ht="17.25">
      <c s="168">
        <v>21405</v>
      </c>
      <c s="168" t="s">
        <v>1614</v>
      </c>
      <c s="290"/>
      <c s="274">
        <f>SUM(E166:S166)</f>
        <v>0</v>
      </c>
      <c s="290"/>
      <c s="290"/>
      <c s="290"/>
      <c s="276"/>
      <c s="277"/>
      <c s="290"/>
      <c s="290"/>
      <c s="277"/>
      <c s="290"/>
      <c s="290"/>
      <c s="277"/>
      <c s="290"/>
      <c s="277"/>
      <c s="290"/>
      <c s="290"/>
      <c s="274">
        <f>C166+D166</f>
        <v>0</v>
      </c>
      <c s="274">
        <f>L02!C1015</f>
        <v>0</v>
      </c>
      <c s="274">
        <f>T166-U166</f>
        <v>0</v>
      </c>
      <c s="277"/>
    </row>
    <row customHeight="1" ht="17.25">
      <c s="168">
        <v>21499</v>
      </c>
      <c s="168" t="s">
        <v>2196</v>
      </c>
      <c s="290"/>
      <c s="274">
        <f>SUM(E167:S167)</f>
        <v>1730</v>
      </c>
      <c s="290"/>
      <c s="290"/>
      <c s="290"/>
      <c s="276"/>
      <c s="277"/>
      <c s="290"/>
      <c s="290"/>
      <c s="277"/>
      <c s="290">
        <v>1730</v>
      </c>
      <c s="290"/>
      <c s="277"/>
      <c s="290"/>
      <c s="277"/>
      <c s="290"/>
      <c s="290"/>
      <c s="274">
        <f>C167+D167</f>
        <v>1730</v>
      </c>
      <c s="274">
        <f>L02!C1022</f>
        <v>1730</v>
      </c>
      <c s="274">
        <f>T167-U167</f>
        <v>0</v>
      </c>
      <c s="277"/>
    </row>
    <row customHeight="1" ht="17.25">
      <c s="168">
        <v>215</v>
      </c>
      <c s="169" t="s">
        <v>1620</v>
      </c>
      <c s="274">
        <f>SUM(C169:C175)</f>
        <v>2689</v>
      </c>
      <c s="274">
        <f>SUM(D169:D175)</f>
        <v>-2193</v>
      </c>
      <c s="274">
        <f>SUM(E169:E175)</f>
        <v>0</v>
      </c>
      <c s="274">
        <f>SUM(F169:F175)</f>
        <v>0</v>
      </c>
      <c s="274">
        <f>SUM(G169:G175)</f>
        <v>372</v>
      </c>
      <c s="274">
        <f>SUM(H169:H175)</f>
        <v>5</v>
      </c>
      <c s="274">
        <f>SUM(I169:I175)</f>
        <v>0</v>
      </c>
      <c s="274">
        <f>SUM(J169:J175)</f>
        <v>0</v>
      </c>
      <c s="274">
        <f>SUM(K169:K175)</f>
        <v>0</v>
      </c>
      <c s="274">
        <f>SUM(L169:L175)</f>
        <v>0</v>
      </c>
      <c s="274">
        <f>SUM(M169:M175)</f>
        <v>-2570</v>
      </c>
      <c s="274">
        <f>SUM(N169:N175)</f>
        <v>0</v>
      </c>
      <c s="274">
        <f>SUM(O169:O175)</f>
        <v>0</v>
      </c>
      <c s="274">
        <f>SUM(P169:P175)</f>
        <v>0</v>
      </c>
      <c s="274">
        <f>SUM(Q169:Q175)</f>
        <v>0</v>
      </c>
      <c s="274">
        <f>SUM(R169:R175)</f>
        <v>0</v>
      </c>
      <c s="274">
        <f>SUM(S169:S175)</f>
        <v>0</v>
      </c>
      <c s="274">
        <f>SUM(T169:T175)</f>
        <v>496</v>
      </c>
      <c s="274">
        <f>SUM(U169:U175)</f>
        <v>496</v>
      </c>
      <c s="274">
        <f>SUM(V169:V175)</f>
        <v>0</v>
      </c>
      <c s="274">
        <f>SUM(W169:W175)</f>
        <v>0</v>
      </c>
    </row>
    <row customHeight="1" ht="17.25">
      <c s="168">
        <v>21501</v>
      </c>
      <c s="168" t="s">
        <v>1621</v>
      </c>
      <c s="290"/>
      <c s="274">
        <f>SUM(E169:S169)</f>
        <v>0</v>
      </c>
      <c s="290"/>
      <c s="290"/>
      <c s="290"/>
      <c s="276"/>
      <c s="277"/>
      <c s="290"/>
      <c s="290"/>
      <c s="277"/>
      <c s="290"/>
      <c s="290"/>
      <c s="277"/>
      <c s="290"/>
      <c s="277"/>
      <c s="290"/>
      <c s="290"/>
      <c s="274">
        <f>C169+D169</f>
        <v>0</v>
      </c>
      <c s="274">
        <f>L02!C1026</f>
        <v>0</v>
      </c>
      <c s="274">
        <f>T169-U169</f>
        <v>0</v>
      </c>
      <c s="277"/>
    </row>
    <row customHeight="1" ht="17.25">
      <c s="168">
        <v>21502</v>
      </c>
      <c s="168" t="s">
        <v>1628</v>
      </c>
      <c s="290"/>
      <c s="274">
        <f>SUM(E170:S170)</f>
        <v>155</v>
      </c>
      <c s="290"/>
      <c s="290"/>
      <c s="290">
        <v>372</v>
      </c>
      <c s="276"/>
      <c s="277"/>
      <c s="290"/>
      <c s="290"/>
      <c s="277"/>
      <c s="290">
        <v>-217</v>
      </c>
      <c s="290"/>
      <c s="277"/>
      <c s="290"/>
      <c s="277"/>
      <c s="290"/>
      <c s="290"/>
      <c s="274">
        <f>C170+D170</f>
        <v>155</v>
      </c>
      <c s="274">
        <f>L02!C1036</f>
        <v>155</v>
      </c>
      <c s="274">
        <f>T170-U170</f>
        <v>0</v>
      </c>
      <c s="277"/>
    </row>
    <row customHeight="1" ht="17.25">
      <c s="168">
        <v>21503</v>
      </c>
      <c s="168" t="s">
        <v>1641</v>
      </c>
      <c s="290"/>
      <c s="274">
        <f>SUM(E171:S171)</f>
        <v>0</v>
      </c>
      <c s="290"/>
      <c s="290"/>
      <c s="290"/>
      <c s="276"/>
      <c s="277"/>
      <c s="290"/>
      <c s="290"/>
      <c s="277"/>
      <c s="290"/>
      <c s="290"/>
      <c s="277"/>
      <c s="290"/>
      <c s="277"/>
      <c s="290"/>
      <c s="290"/>
      <c s="274">
        <f>C171+D171</f>
        <v>0</v>
      </c>
      <c s="274">
        <f>L02!C1052</f>
        <v>0</v>
      </c>
      <c s="274">
        <f>T171-U171</f>
        <v>0</v>
      </c>
      <c s="277"/>
    </row>
    <row customHeight="1" ht="17.25">
      <c s="168">
        <v>21505</v>
      </c>
      <c s="168" t="s">
        <v>1643</v>
      </c>
      <c s="290"/>
      <c s="274">
        <f>SUM(E172:S172)</f>
        <v>0</v>
      </c>
      <c s="290"/>
      <c s="290"/>
      <c s="290"/>
      <c s="276"/>
      <c s="277"/>
      <c s="290"/>
      <c s="290"/>
      <c s="277"/>
      <c s="290"/>
      <c s="290"/>
      <c s="277"/>
      <c s="290"/>
      <c s="277"/>
      <c s="290"/>
      <c s="290"/>
      <c s="274">
        <f>C172+D172</f>
        <v>0</v>
      </c>
      <c s="274">
        <f>L02!C1057</f>
        <v>0</v>
      </c>
      <c s="274">
        <f>T172-U172</f>
        <v>0</v>
      </c>
      <c s="277"/>
    </row>
    <row customHeight="1" ht="17.25">
      <c s="168">
        <v>21507</v>
      </c>
      <c s="168" t="s">
        <v>1650</v>
      </c>
      <c s="290"/>
      <c s="274">
        <f>SUM(E173:S173)</f>
        <v>0</v>
      </c>
      <c s="290"/>
      <c s="290"/>
      <c s="290"/>
      <c s="276"/>
      <c s="277"/>
      <c s="290"/>
      <c s="290"/>
      <c s="277"/>
      <c s="290"/>
      <c s="290"/>
      <c s="277"/>
      <c s="290"/>
      <c s="277"/>
      <c s="290"/>
      <c s="290"/>
      <c s="274">
        <f>C173+D173</f>
        <v>0</v>
      </c>
      <c s="274">
        <f>L02!C1068</f>
        <v>0</v>
      </c>
      <c s="274">
        <f>T173-U173</f>
        <v>0</v>
      </c>
      <c s="277"/>
    </row>
    <row customHeight="1" ht="17.25">
      <c s="168">
        <v>21508</v>
      </c>
      <c s="168" t="s">
        <v>1654</v>
      </c>
      <c s="290">
        <v>2689</v>
      </c>
      <c s="274">
        <f>SUM(E174:S174)</f>
        <v>-2356</v>
      </c>
      <c s="290"/>
      <c s="290"/>
      <c s="290"/>
      <c s="276"/>
      <c s="277"/>
      <c s="290"/>
      <c s="290"/>
      <c s="277"/>
      <c s="290">
        <v>-2356</v>
      </c>
      <c s="290"/>
      <c s="277"/>
      <c s="290"/>
      <c s="277"/>
      <c s="290"/>
      <c s="290"/>
      <c s="274">
        <f>C174+D174</f>
        <v>333</v>
      </c>
      <c s="274">
        <f>L02!C1075</f>
        <v>333</v>
      </c>
      <c s="274">
        <f>T174-U174</f>
        <v>0</v>
      </c>
      <c s="277"/>
    </row>
    <row customHeight="1" ht="17.25">
      <c s="168">
        <v>21599</v>
      </c>
      <c s="168" t="s">
        <v>2197</v>
      </c>
      <c s="290"/>
      <c s="274">
        <f>SUM(E175:S175)</f>
        <v>8</v>
      </c>
      <c s="290"/>
      <c s="290"/>
      <c s="290"/>
      <c s="276">
        <v>5</v>
      </c>
      <c s="277"/>
      <c s="290"/>
      <c s="290"/>
      <c s="277"/>
      <c s="290">
        <v>3</v>
      </c>
      <c s="290"/>
      <c s="277"/>
      <c s="290"/>
      <c s="277"/>
      <c s="290"/>
      <c s="290"/>
      <c s="274">
        <f>C175+D175</f>
        <v>8</v>
      </c>
      <c s="274">
        <f>L02!C1083</f>
        <v>8</v>
      </c>
      <c s="274">
        <f>T175-U175</f>
        <v>0</v>
      </c>
      <c s="277"/>
    </row>
    <row customHeight="1" ht="17.25">
      <c s="168">
        <v>216</v>
      </c>
      <c s="169" t="s">
        <v>1665</v>
      </c>
      <c s="274">
        <f>SUM(C177:C179)</f>
        <v>397</v>
      </c>
      <c s="274">
        <f>SUM(D177:D179)</f>
        <v>560</v>
      </c>
      <c s="274">
        <f>SUM(E177:E179)</f>
        <v>0</v>
      </c>
      <c s="274">
        <f>SUM(F177:F179)</f>
        <v>0</v>
      </c>
      <c s="274">
        <f>SUM(G177:G179)</f>
        <v>0</v>
      </c>
      <c s="274">
        <f>SUM(H177:H179)</f>
        <v>5</v>
      </c>
      <c s="274">
        <f>SUM(I177:I179)</f>
        <v>0</v>
      </c>
      <c s="274">
        <f>SUM(J177:J179)</f>
        <v>0</v>
      </c>
      <c s="274">
        <f>SUM(K177:K179)</f>
        <v>0</v>
      </c>
      <c s="274">
        <f>SUM(L177:L179)</f>
        <v>0</v>
      </c>
      <c s="274">
        <f>SUM(M177:M179)</f>
        <v>555</v>
      </c>
      <c s="274">
        <f>SUM(N177:N179)</f>
        <v>0</v>
      </c>
      <c s="274">
        <f>SUM(O177:O179)</f>
        <v>0</v>
      </c>
      <c s="274">
        <f>SUM(P177:P179)</f>
        <v>0</v>
      </c>
      <c s="274">
        <f>SUM(Q177:Q179)</f>
        <v>0</v>
      </c>
      <c s="274">
        <f>SUM(R177:R179)</f>
        <v>0</v>
      </c>
      <c s="274">
        <f>SUM(S177:S179)</f>
        <v>0</v>
      </c>
      <c s="274">
        <f>SUM(T177:T179)</f>
        <v>957</v>
      </c>
      <c s="274">
        <f>SUM(U177:U179)</f>
        <v>957</v>
      </c>
      <c s="274">
        <f>SUM(V177:V179)</f>
        <v>0</v>
      </c>
      <c s="274">
        <f>SUM(W177:W179)</f>
        <v>0</v>
      </c>
    </row>
    <row customHeight="1" ht="17.25">
      <c s="168">
        <v>21602</v>
      </c>
      <c s="168" t="s">
        <v>1666</v>
      </c>
      <c s="290">
        <v>397</v>
      </c>
      <c s="274">
        <f>SUM(E177:S177)</f>
        <v>556</v>
      </c>
      <c s="290"/>
      <c s="290"/>
      <c s="290"/>
      <c s="276"/>
      <c s="277"/>
      <c s="290"/>
      <c s="290"/>
      <c s="277"/>
      <c s="290">
        <v>556</v>
      </c>
      <c s="290"/>
      <c s="277"/>
      <c s="290"/>
      <c s="277"/>
      <c s="290"/>
      <c s="290"/>
      <c s="274">
        <f>C177+D177</f>
        <v>953</v>
      </c>
      <c s="274">
        <f>L02!C1090</f>
        <v>953</v>
      </c>
      <c s="274">
        <f>T177-U177</f>
        <v>0</v>
      </c>
      <c s="277"/>
    </row>
    <row customHeight="1" ht="17.25">
      <c s="168">
        <v>21606</v>
      </c>
      <c s="168" t="s">
        <v>1672</v>
      </c>
      <c s="290"/>
      <c s="274">
        <f>SUM(E178:S178)</f>
        <v>4</v>
      </c>
      <c s="290"/>
      <c s="290"/>
      <c s="290"/>
      <c s="276"/>
      <c s="277"/>
      <c s="290"/>
      <c s="290"/>
      <c s="277"/>
      <c s="290">
        <v>4</v>
      </c>
      <c s="290"/>
      <c s="277"/>
      <c s="290"/>
      <c s="277"/>
      <c s="290"/>
      <c s="290"/>
      <c s="274">
        <f>C178+D178</f>
        <v>4</v>
      </c>
      <c s="274">
        <f>L02!C1100</f>
        <v>4</v>
      </c>
      <c s="274">
        <f>T178-U178</f>
        <v>0</v>
      </c>
      <c s="277"/>
    </row>
    <row customHeight="1" ht="17.25">
      <c s="168">
        <v>21699</v>
      </c>
      <c s="168" t="s">
        <v>2198</v>
      </c>
      <c s="290"/>
      <c s="274">
        <f>SUM(E179:S179)</f>
        <v>0</v>
      </c>
      <c s="290"/>
      <c s="290"/>
      <c s="290"/>
      <c s="276">
        <v>5</v>
      </c>
      <c s="277"/>
      <c s="290"/>
      <c s="290"/>
      <c s="277"/>
      <c s="290">
        <v>-5</v>
      </c>
      <c s="290"/>
      <c s="277"/>
      <c s="290"/>
      <c s="277"/>
      <c s="290"/>
      <c s="290"/>
      <c s="274">
        <f>C179+D179</f>
        <v>0</v>
      </c>
      <c s="274">
        <f>L02!C1106</f>
        <v>0</v>
      </c>
      <c s="274">
        <f>T179-U179</f>
        <v>0</v>
      </c>
      <c s="277"/>
    </row>
    <row customHeight="1" ht="17.25">
      <c s="168">
        <v>217</v>
      </c>
      <c s="169" t="s">
        <v>1678</v>
      </c>
      <c s="274">
        <f>SUM(C181:C185)</f>
        <v>120</v>
      </c>
      <c s="274">
        <f>SUM(D181:D185)</f>
        <v>37</v>
      </c>
      <c s="274">
        <f>SUM(E181:E185)</f>
        <v>0</v>
      </c>
      <c s="274">
        <f>SUM(F181:F185)</f>
        <v>0</v>
      </c>
      <c s="274">
        <f>SUM(G181:G185)</f>
        <v>60</v>
      </c>
      <c s="274">
        <f>SUM(H181:H185)</f>
        <v>0</v>
      </c>
      <c s="274">
        <f>SUM(I181:I185)</f>
        <v>0</v>
      </c>
      <c s="274">
        <f>SUM(J181:J185)</f>
        <v>0</v>
      </c>
      <c s="274">
        <f>SUM(K181:K185)</f>
        <v>0</v>
      </c>
      <c s="274">
        <f>SUM(L181:L185)</f>
        <v>0</v>
      </c>
      <c s="274">
        <f>SUM(M181:M185)</f>
        <v>-23</v>
      </c>
      <c s="274">
        <f>SUM(N181:N185)</f>
        <v>0</v>
      </c>
      <c s="274">
        <f>SUM(O181:O185)</f>
        <v>0</v>
      </c>
      <c s="274">
        <f>SUM(P181:P185)</f>
        <v>0</v>
      </c>
      <c s="274">
        <f>SUM(Q181:Q185)</f>
        <v>0</v>
      </c>
      <c s="274">
        <f>SUM(R181:R185)</f>
        <v>0</v>
      </c>
      <c s="274">
        <f>SUM(S181:S185)</f>
        <v>0</v>
      </c>
      <c s="274">
        <f>SUM(T181:T185)</f>
        <v>157</v>
      </c>
      <c s="274">
        <f>SUM(U181:U185)</f>
        <v>157</v>
      </c>
      <c s="274">
        <f>SUM(V181:V185)</f>
        <v>0</v>
      </c>
      <c s="274">
        <f>SUM(W181:W185)</f>
        <v>0</v>
      </c>
    </row>
    <row customHeight="1" ht="17.25">
      <c s="168">
        <v>21701</v>
      </c>
      <c s="168" t="s">
        <v>1679</v>
      </c>
      <c s="290">
        <v>120</v>
      </c>
      <c s="274">
        <f>SUM(E181:S181)</f>
        <v>-120</v>
      </c>
      <c s="290"/>
      <c s="290"/>
      <c s="290"/>
      <c s="276"/>
      <c s="277"/>
      <c s="290"/>
      <c s="290"/>
      <c s="277"/>
      <c s="290">
        <v>-120</v>
      </c>
      <c s="290"/>
      <c s="277"/>
      <c s="290"/>
      <c s="277"/>
      <c s="290"/>
      <c s="290"/>
      <c s="274">
        <f>C181+D181</f>
        <v>0</v>
      </c>
      <c s="274">
        <f>L02!C1110</f>
        <v>0</v>
      </c>
      <c s="274">
        <f>T181-U181</f>
        <v>0</v>
      </c>
      <c s="277"/>
    </row>
    <row customHeight="1" ht="17.25">
      <c s="168">
        <v>21702</v>
      </c>
      <c s="168" t="s">
        <v>1682</v>
      </c>
      <c s="290"/>
      <c s="274">
        <f>SUM(E182:S182)</f>
        <v>0</v>
      </c>
      <c s="290"/>
      <c s="290"/>
      <c s="290"/>
      <c s="276"/>
      <c s="277"/>
      <c s="290"/>
      <c s="290"/>
      <c s="277"/>
      <c s="290"/>
      <c s="290"/>
      <c s="277"/>
      <c s="290"/>
      <c s="277"/>
      <c s="290"/>
      <c s="290"/>
      <c s="274">
        <f>C182+D182</f>
        <v>0</v>
      </c>
      <c s="274">
        <f>L02!C1117</f>
        <v>0</v>
      </c>
      <c s="274">
        <f>T182-U182</f>
        <v>0</v>
      </c>
      <c s="277"/>
    </row>
    <row customHeight="1" ht="17.25">
      <c s="168">
        <v>21703</v>
      </c>
      <c s="168" t="s">
        <v>1692</v>
      </c>
      <c s="290"/>
      <c s="274">
        <f>SUM(E183:S183)</f>
        <v>60</v>
      </c>
      <c s="290"/>
      <c s="290"/>
      <c s="290">
        <v>60</v>
      </c>
      <c s="276"/>
      <c s="277"/>
      <c s="290"/>
      <c s="290"/>
      <c s="277"/>
      <c s="290"/>
      <c s="290"/>
      <c s="277"/>
      <c s="290"/>
      <c s="277"/>
      <c s="290"/>
      <c s="290"/>
      <c s="274">
        <f>C183+D183</f>
        <v>60</v>
      </c>
      <c s="274">
        <f>L02!C1127</f>
        <v>60</v>
      </c>
      <c s="274">
        <f>T183-U183</f>
        <v>0</v>
      </c>
      <c s="277"/>
    </row>
    <row customHeight="1" ht="17.25">
      <c s="168">
        <v>21704</v>
      </c>
      <c s="168" t="s">
        <v>1698</v>
      </c>
      <c s="290"/>
      <c s="274">
        <f>SUM(E184:S184)</f>
        <v>0</v>
      </c>
      <c s="290"/>
      <c s="290"/>
      <c s="290"/>
      <c s="276"/>
      <c s="277"/>
      <c s="290"/>
      <c s="290"/>
      <c s="277"/>
      <c s="290"/>
      <c s="290"/>
      <c s="277"/>
      <c s="290"/>
      <c s="277"/>
      <c s="290"/>
      <c s="290"/>
      <c s="274">
        <f>C184+D184</f>
        <v>0</v>
      </c>
      <c s="274">
        <f>L02!C1133</f>
        <v>0</v>
      </c>
      <c s="274">
        <f>T184-U184</f>
        <v>0</v>
      </c>
      <c s="277"/>
    </row>
    <row customHeight="1" ht="17.25">
      <c s="168">
        <v>21799</v>
      </c>
      <c s="168" t="s">
        <v>2199</v>
      </c>
      <c s="290"/>
      <c s="274">
        <f>SUM(E185:S185)</f>
        <v>97</v>
      </c>
      <c s="290"/>
      <c s="290"/>
      <c s="290"/>
      <c s="276"/>
      <c s="277"/>
      <c s="290"/>
      <c s="290"/>
      <c s="277"/>
      <c s="290">
        <v>97</v>
      </c>
      <c s="290"/>
      <c s="277"/>
      <c s="290"/>
      <c s="277"/>
      <c s="290"/>
      <c s="290"/>
      <c s="274">
        <f>C185+D185</f>
        <v>97</v>
      </c>
      <c s="274">
        <f>L02!C1136</f>
        <v>97</v>
      </c>
      <c s="274">
        <f>T185-U185</f>
        <v>0</v>
      </c>
      <c s="277"/>
    </row>
    <row customHeight="1" ht="17.25">
      <c s="168">
        <v>219</v>
      </c>
      <c s="169" t="s">
        <v>1704</v>
      </c>
      <c s="274">
        <f>SUM(C187:C195)</f>
        <v>0</v>
      </c>
      <c s="274">
        <f>SUM(D187:D195)</f>
        <v>0</v>
      </c>
      <c s="274">
        <f>SUM(E187:E195)</f>
        <v>0</v>
      </c>
      <c s="274">
        <f>SUM(F187:F195)</f>
        <v>0</v>
      </c>
      <c s="274">
        <f>SUM(G187:G195)</f>
        <v>0</v>
      </c>
      <c s="274">
        <f>SUM(H187:H195)</f>
        <v>0</v>
      </c>
      <c s="274">
        <f>SUM(I187:I195)</f>
        <v>0</v>
      </c>
      <c s="274">
        <f>SUM(J187:J195)</f>
        <v>0</v>
      </c>
      <c s="274">
        <f>SUM(K187:K195)</f>
        <v>0</v>
      </c>
      <c s="274">
        <f>SUM(L187:L195)</f>
        <v>0</v>
      </c>
      <c s="274">
        <f>SUM(M187:M195)</f>
        <v>0</v>
      </c>
      <c s="274">
        <f>SUM(N187:N195)</f>
        <v>0</v>
      </c>
      <c s="274">
        <f>SUM(O187:O195)</f>
        <v>0</v>
      </c>
      <c s="274">
        <f>SUM(P187:P195)</f>
        <v>0</v>
      </c>
      <c s="274">
        <f>SUM(Q187:Q195)</f>
        <v>0</v>
      </c>
      <c s="274">
        <f>SUM(R187:R195)</f>
        <v>0</v>
      </c>
      <c s="274">
        <f>SUM(S187:S195)</f>
        <v>0</v>
      </c>
      <c s="274">
        <f>SUM(T187:T195)</f>
        <v>0</v>
      </c>
      <c s="274">
        <f>SUM(U187:U195)</f>
        <v>0</v>
      </c>
      <c s="274">
        <f>SUM(V187:V195)</f>
        <v>0</v>
      </c>
      <c s="274">
        <f>SUM(W187:W195)</f>
        <v>0</v>
      </c>
    </row>
    <row customHeight="1" ht="17.25">
      <c s="168">
        <v>21901</v>
      </c>
      <c s="168" t="s">
        <v>1705</v>
      </c>
      <c s="290"/>
      <c s="274">
        <f>SUM(E187:S187)</f>
        <v>0</v>
      </c>
      <c s="290"/>
      <c s="290"/>
      <c s="290"/>
      <c s="276"/>
      <c s="277"/>
      <c s="290"/>
      <c s="290"/>
      <c s="277"/>
      <c s="290"/>
      <c s="290"/>
      <c s="277"/>
      <c s="290"/>
      <c s="277"/>
      <c s="290"/>
      <c s="290"/>
      <c s="274">
        <f>C187+D187</f>
        <v>0</v>
      </c>
      <c s="274">
        <f>L02!C1140</f>
        <v>0</v>
      </c>
      <c s="274">
        <f>T187-U187</f>
        <v>0</v>
      </c>
      <c s="277"/>
    </row>
    <row customHeight="1" ht="17.25">
      <c s="168">
        <v>21902</v>
      </c>
      <c s="168" t="s">
        <v>1706</v>
      </c>
      <c s="290"/>
      <c s="274">
        <f>SUM(E188:S188)</f>
        <v>0</v>
      </c>
      <c s="290"/>
      <c s="290"/>
      <c s="290"/>
      <c s="276"/>
      <c s="277"/>
      <c s="290"/>
      <c s="290"/>
      <c s="277"/>
      <c s="290"/>
      <c s="290"/>
      <c s="277"/>
      <c s="290"/>
      <c s="277"/>
      <c s="290"/>
      <c s="290"/>
      <c s="274">
        <f>C188+D188</f>
        <v>0</v>
      </c>
      <c s="274">
        <f>L02!C1141</f>
        <v>0</v>
      </c>
      <c s="274">
        <f>T188-U188</f>
        <v>0</v>
      </c>
      <c s="277"/>
    </row>
    <row customHeight="1" ht="17.25">
      <c s="168">
        <v>21903</v>
      </c>
      <c s="168" t="s">
        <v>1707</v>
      </c>
      <c s="290"/>
      <c s="274">
        <f>SUM(E189:S189)</f>
        <v>0</v>
      </c>
      <c s="290"/>
      <c s="290"/>
      <c s="290"/>
      <c s="276"/>
      <c s="277"/>
      <c s="290"/>
      <c s="290"/>
      <c s="277"/>
      <c s="290"/>
      <c s="290"/>
      <c s="277"/>
      <c s="290"/>
      <c s="277"/>
      <c s="290"/>
      <c s="290"/>
      <c s="274">
        <f>C189+D189</f>
        <v>0</v>
      </c>
      <c s="274">
        <f>L02!C1142</f>
        <v>0</v>
      </c>
      <c s="274">
        <f>T189-U189</f>
        <v>0</v>
      </c>
      <c s="277"/>
    </row>
    <row customHeight="1" ht="17.25">
      <c s="168">
        <v>21904</v>
      </c>
      <c s="168" t="s">
        <v>1708</v>
      </c>
      <c s="290"/>
      <c s="274">
        <f>SUM(E190:S190)</f>
        <v>0</v>
      </c>
      <c s="290"/>
      <c s="290"/>
      <c s="290"/>
      <c s="276"/>
      <c s="277"/>
      <c s="290"/>
      <c s="290"/>
      <c s="277"/>
      <c s="290"/>
      <c s="290"/>
      <c s="277"/>
      <c s="290"/>
      <c s="277"/>
      <c s="290"/>
      <c s="290"/>
      <c s="274">
        <f>C190+D190</f>
        <v>0</v>
      </c>
      <c s="274">
        <f>L02!C1143</f>
        <v>0</v>
      </c>
      <c s="274">
        <f>T190-U190</f>
        <v>0</v>
      </c>
      <c s="277"/>
    </row>
    <row customHeight="1" ht="17.25">
      <c s="168">
        <v>21905</v>
      </c>
      <c s="168" t="s">
        <v>1709</v>
      </c>
      <c s="290"/>
      <c s="274">
        <f>SUM(E191:S191)</f>
        <v>0</v>
      </c>
      <c s="290"/>
      <c s="290"/>
      <c s="290"/>
      <c s="276"/>
      <c s="277"/>
      <c s="290"/>
      <c s="290"/>
      <c s="277"/>
      <c s="290"/>
      <c s="290"/>
      <c s="277"/>
      <c s="290"/>
      <c s="277"/>
      <c s="290"/>
      <c s="290"/>
      <c s="274">
        <f>C191+D191</f>
        <v>0</v>
      </c>
      <c s="274">
        <f>L02!C1144</f>
        <v>0</v>
      </c>
      <c s="274">
        <f>T191-U191</f>
        <v>0</v>
      </c>
      <c s="277"/>
    </row>
    <row customHeight="1" ht="17.25">
      <c s="168">
        <v>21906</v>
      </c>
      <c s="168" t="s">
        <v>1490</v>
      </c>
      <c s="290"/>
      <c s="274">
        <f>SUM(E192:S192)</f>
        <v>0</v>
      </c>
      <c s="290"/>
      <c s="290"/>
      <c s="290"/>
      <c s="276"/>
      <c s="277"/>
      <c s="290"/>
      <c s="290"/>
      <c s="277"/>
      <c s="290"/>
      <c s="290"/>
      <c s="277"/>
      <c s="290"/>
      <c s="277"/>
      <c s="290"/>
      <c s="290"/>
      <c s="274">
        <f>C192+D192</f>
        <v>0</v>
      </c>
      <c s="274">
        <f>L02!C1145</f>
        <v>0</v>
      </c>
      <c s="274">
        <f>T192-U192</f>
        <v>0</v>
      </c>
      <c s="277"/>
    </row>
    <row customHeight="1" ht="17.25">
      <c s="168">
        <v>21907</v>
      </c>
      <c s="168" t="s">
        <v>1710</v>
      </c>
      <c s="290"/>
      <c s="274">
        <f>SUM(E193:S193)</f>
        <v>0</v>
      </c>
      <c s="290"/>
      <c s="290"/>
      <c s="290"/>
      <c s="276"/>
      <c s="277"/>
      <c s="290"/>
      <c s="290"/>
      <c s="277"/>
      <c s="290"/>
      <c s="290"/>
      <c s="277"/>
      <c s="290"/>
      <c s="277"/>
      <c s="290"/>
      <c s="290"/>
      <c s="274">
        <f>C193+D193</f>
        <v>0</v>
      </c>
      <c s="274">
        <f>L02!C1146</f>
        <v>0</v>
      </c>
      <c s="274">
        <f>T193-U193</f>
        <v>0</v>
      </c>
      <c s="277"/>
    </row>
    <row customHeight="1" ht="17.25">
      <c s="168">
        <v>21908</v>
      </c>
      <c s="168" t="s">
        <v>1711</v>
      </c>
      <c s="290"/>
      <c s="274">
        <f>SUM(E194:S194)</f>
        <v>0</v>
      </c>
      <c s="290"/>
      <c s="290"/>
      <c s="290"/>
      <c s="276"/>
      <c s="277"/>
      <c s="290"/>
      <c s="290"/>
      <c s="277"/>
      <c s="290"/>
      <c s="290"/>
      <c s="277"/>
      <c s="290"/>
      <c s="277"/>
      <c s="290"/>
      <c s="290"/>
      <c s="274">
        <f>C194+D194</f>
        <v>0</v>
      </c>
      <c s="274">
        <f>L02!C1147</f>
        <v>0</v>
      </c>
      <c s="274">
        <f>T194-U194</f>
        <v>0</v>
      </c>
      <c s="277"/>
    </row>
    <row customHeight="1" ht="17.25">
      <c s="168">
        <v>21999</v>
      </c>
      <c s="168" t="s">
        <v>1712</v>
      </c>
      <c s="290"/>
      <c s="274">
        <f>SUM(E195:S195)</f>
        <v>0</v>
      </c>
      <c s="290"/>
      <c s="290"/>
      <c s="290"/>
      <c s="276"/>
      <c s="277"/>
      <c s="290"/>
      <c s="290"/>
      <c s="277"/>
      <c s="290"/>
      <c s="290"/>
      <c s="277"/>
      <c s="290"/>
      <c s="277"/>
      <c s="290"/>
      <c s="290"/>
      <c s="274">
        <f>C195+D195</f>
        <v>0</v>
      </c>
      <c s="274">
        <f>L02!C1148</f>
        <v>0</v>
      </c>
      <c s="274">
        <f>T195-U195</f>
        <v>0</v>
      </c>
      <c s="277"/>
    </row>
    <row customHeight="1" ht="17.25">
      <c s="168">
        <v>220</v>
      </c>
      <c s="169" t="s">
        <v>1713</v>
      </c>
      <c s="274">
        <f>SUM(C197:C199)</f>
        <v>2222</v>
      </c>
      <c s="274">
        <f>SUM(D197:D199)</f>
        <v>1436</v>
      </c>
      <c s="274">
        <f>SUM(E197:E199)</f>
        <v>0</v>
      </c>
      <c s="274">
        <f>SUM(F197:F199)</f>
        <v>0</v>
      </c>
      <c s="274">
        <f>SUM(G197:G199)</f>
        <v>172</v>
      </c>
      <c s="274">
        <f>SUM(H197:H199)</f>
        <v>0</v>
      </c>
      <c s="274">
        <f>SUM(I197:I199)</f>
        <v>0</v>
      </c>
      <c s="274">
        <f>SUM(J197:J199)</f>
        <v>0</v>
      </c>
      <c s="274">
        <f>SUM(K197:K199)</f>
        <v>0</v>
      </c>
      <c s="274">
        <f>SUM(L197:L199)</f>
        <v>0</v>
      </c>
      <c s="274">
        <f>SUM(M197:M199)</f>
        <v>1264</v>
      </c>
      <c s="274">
        <f>SUM(N197:N199)</f>
        <v>0</v>
      </c>
      <c s="274">
        <f>SUM(O197:O199)</f>
        <v>0</v>
      </c>
      <c s="274">
        <f>SUM(P197:P199)</f>
        <v>0</v>
      </c>
      <c s="274">
        <f>SUM(Q197:Q199)</f>
        <v>0</v>
      </c>
      <c s="274">
        <f>SUM(R197:R199)</f>
        <v>0</v>
      </c>
      <c s="274">
        <f>SUM(S197:S199)</f>
        <v>0</v>
      </c>
      <c s="274">
        <f>SUM(T197:T199)</f>
        <v>3658</v>
      </c>
      <c s="274">
        <f>SUM(U197:U199)</f>
        <v>3658</v>
      </c>
      <c s="274">
        <f>SUM(V197:V199)</f>
        <v>0</v>
      </c>
      <c s="274">
        <f>SUM(W197:W199)</f>
        <v>0</v>
      </c>
    </row>
    <row customHeight="1" ht="17.25">
      <c s="168">
        <v>22001</v>
      </c>
      <c s="168" t="s">
        <v>1714</v>
      </c>
      <c s="290">
        <v>2222</v>
      </c>
      <c s="274">
        <f>SUM(E197:S197)</f>
        <v>1397</v>
      </c>
      <c s="290"/>
      <c s="290"/>
      <c s="290">
        <v>172</v>
      </c>
      <c s="276"/>
      <c s="277"/>
      <c s="290"/>
      <c s="290"/>
      <c s="277"/>
      <c s="290">
        <v>1225</v>
      </c>
      <c s="290"/>
      <c s="277"/>
      <c s="290"/>
      <c s="277"/>
      <c s="290"/>
      <c s="290"/>
      <c s="274">
        <f>C197+D197</f>
        <v>3619</v>
      </c>
      <c s="274">
        <f>L02!C1150</f>
        <v>3619</v>
      </c>
      <c s="274">
        <f>T197-U197</f>
        <v>0</v>
      </c>
      <c s="277"/>
    </row>
    <row customHeight="1" ht="17.25">
      <c s="168">
        <v>22005</v>
      </c>
      <c s="168" t="s">
        <v>1737</v>
      </c>
      <c s="290"/>
      <c s="274">
        <f>SUM(E198:S198)</f>
        <v>39</v>
      </c>
      <c s="290"/>
      <c s="290"/>
      <c s="290"/>
      <c s="276"/>
      <c s="277"/>
      <c s="290"/>
      <c s="290"/>
      <c s="277"/>
      <c s="290">
        <v>39</v>
      </c>
      <c s="290"/>
      <c s="277"/>
      <c s="290"/>
      <c s="277"/>
      <c s="290"/>
      <c s="290"/>
      <c s="274">
        <f>C198+D198</f>
        <v>39</v>
      </c>
      <c s="274">
        <f>L02!C1177</f>
        <v>39</v>
      </c>
      <c s="274">
        <f>T198-U198</f>
        <v>0</v>
      </c>
      <c s="277"/>
    </row>
    <row customHeight="1" ht="17.25">
      <c s="168">
        <v>22099</v>
      </c>
      <c s="168" t="s">
        <v>2200</v>
      </c>
      <c s="290"/>
      <c s="274">
        <f>SUM(E199:S199)</f>
        <v>0</v>
      </c>
      <c s="290"/>
      <c s="290"/>
      <c s="290"/>
      <c s="276"/>
      <c s="277"/>
      <c s="290"/>
      <c s="290"/>
      <c s="277"/>
      <c s="290"/>
      <c s="290"/>
      <c s="277"/>
      <c s="290"/>
      <c s="277"/>
      <c s="290"/>
      <c s="290"/>
      <c s="274">
        <f>C199+D199</f>
        <v>0</v>
      </c>
      <c s="274">
        <f>L02!C1192</f>
        <v>0</v>
      </c>
      <c s="274">
        <f>T199-U199</f>
        <v>0</v>
      </c>
      <c s="277"/>
    </row>
    <row customHeight="1" ht="17.25">
      <c s="168">
        <v>221</v>
      </c>
      <c s="169" t="s">
        <v>1751</v>
      </c>
      <c s="274">
        <f>SUM(C201:C203)</f>
        <v>7027</v>
      </c>
      <c s="274">
        <f>SUM(D201:D203)</f>
        <v>4260</v>
      </c>
      <c s="274">
        <f>SUM(E201:E203)</f>
        <v>0</v>
      </c>
      <c s="274">
        <f>SUM(F201:F203)</f>
        <v>0</v>
      </c>
      <c s="274">
        <f>SUM(G201:G203)</f>
        <v>1333</v>
      </c>
      <c s="274">
        <f>SUM(H201:H203)</f>
        <v>0</v>
      </c>
      <c s="274">
        <f>SUM(I201:I203)</f>
        <v>0</v>
      </c>
      <c s="274">
        <f>SUM(J201:J203)</f>
        <v>0</v>
      </c>
      <c s="274">
        <f>SUM(K201:K203)</f>
        <v>0</v>
      </c>
      <c s="274">
        <f>SUM(L201:L203)</f>
        <v>0</v>
      </c>
      <c s="274">
        <f>SUM(M201:M203)</f>
        <v>2927</v>
      </c>
      <c s="274">
        <f>SUM(N201:N203)</f>
        <v>0</v>
      </c>
      <c s="274">
        <f>SUM(O201:O203)</f>
        <v>0</v>
      </c>
      <c s="274">
        <f>SUM(P201:P203)</f>
        <v>0</v>
      </c>
      <c s="274">
        <f>SUM(Q201:Q203)</f>
        <v>0</v>
      </c>
      <c s="274">
        <f>SUM(R201:R203)</f>
        <v>0</v>
      </c>
      <c s="274">
        <f>SUM(S201:S203)</f>
        <v>0</v>
      </c>
      <c s="274">
        <f>SUM(T201:T203)</f>
        <v>11287</v>
      </c>
      <c s="274">
        <f>SUM(U201:U203)</f>
        <v>11287</v>
      </c>
      <c s="274">
        <f>SUM(V201:V203)</f>
        <v>0</v>
      </c>
      <c s="274">
        <f>SUM(W201:W203)</f>
        <v>0</v>
      </c>
    </row>
    <row customHeight="1" ht="17.25">
      <c s="168">
        <v>22101</v>
      </c>
      <c s="168" t="s">
        <v>1752</v>
      </c>
      <c s="290"/>
      <c s="274">
        <f>SUM(E201:S201)</f>
        <v>3993</v>
      </c>
      <c s="290"/>
      <c s="290"/>
      <c s="290">
        <v>1333</v>
      </c>
      <c s="276"/>
      <c s="277"/>
      <c s="290"/>
      <c s="290"/>
      <c s="277"/>
      <c s="290">
        <v>2660</v>
      </c>
      <c s="290"/>
      <c s="277"/>
      <c s="290"/>
      <c s="277"/>
      <c s="290"/>
      <c s="290"/>
      <c s="274">
        <f>C201+D201</f>
        <v>3993</v>
      </c>
      <c s="274">
        <f>L02!C1195</f>
        <v>3993</v>
      </c>
      <c s="274">
        <f>T201-U201</f>
        <v>0</v>
      </c>
      <c s="277"/>
    </row>
    <row customHeight="1" ht="17.25">
      <c s="168">
        <v>22102</v>
      </c>
      <c s="168" t="s">
        <v>1764</v>
      </c>
      <c s="290">
        <v>7027</v>
      </c>
      <c s="274">
        <f>SUM(E202:S202)</f>
        <v>267</v>
      </c>
      <c s="290"/>
      <c s="290"/>
      <c s="290"/>
      <c s="276"/>
      <c s="277"/>
      <c s="290"/>
      <c s="290"/>
      <c s="277"/>
      <c s="290">
        <v>267</v>
      </c>
      <c s="290"/>
      <c s="277"/>
      <c s="290"/>
      <c s="277"/>
      <c s="290"/>
      <c s="290"/>
      <c s="274">
        <f>C202+D202</f>
        <v>7294</v>
      </c>
      <c s="274">
        <f>L02!C1207</f>
        <v>7294</v>
      </c>
      <c s="274">
        <f>T202-U202</f>
        <v>0</v>
      </c>
      <c s="277"/>
    </row>
    <row customHeight="1" ht="17.25">
      <c s="168">
        <v>22103</v>
      </c>
      <c s="168" t="s">
        <v>1768</v>
      </c>
      <c s="290"/>
      <c s="274">
        <f>SUM(E203:S203)</f>
        <v>0</v>
      </c>
      <c s="290"/>
      <c s="290"/>
      <c s="290"/>
      <c s="276"/>
      <c s="277"/>
      <c s="290"/>
      <c s="290"/>
      <c s="277"/>
      <c s="290"/>
      <c s="290"/>
      <c s="277"/>
      <c s="290"/>
      <c s="277"/>
      <c s="290"/>
      <c s="290"/>
      <c s="274">
        <f>C203+D203</f>
        <v>0</v>
      </c>
      <c s="274">
        <f>L02!C1211</f>
        <v>0</v>
      </c>
      <c s="274">
        <f>T203-U203</f>
        <v>0</v>
      </c>
      <c s="277"/>
    </row>
    <row customHeight="1" ht="17.25">
      <c s="168">
        <v>222</v>
      </c>
      <c s="169" t="s">
        <v>1772</v>
      </c>
      <c s="274">
        <f>SUM(C205:C208)</f>
        <v>729</v>
      </c>
      <c s="274">
        <f>SUM(D205:D208)</f>
        <v>1504</v>
      </c>
      <c s="274">
        <f>SUM(E205:E208)</f>
        <v>0</v>
      </c>
      <c s="274">
        <f>SUM(F205:F208)</f>
        <v>0</v>
      </c>
      <c s="274">
        <f>SUM(G205:G208)</f>
        <v>133</v>
      </c>
      <c s="274">
        <f>SUM(H205:H208)</f>
        <v>0</v>
      </c>
      <c s="274">
        <f>SUM(I205:I208)</f>
        <v>0</v>
      </c>
      <c s="274">
        <f>SUM(J205:J208)</f>
        <v>0</v>
      </c>
      <c s="274">
        <f>SUM(K205:K208)</f>
        <v>0</v>
      </c>
      <c s="274">
        <f>SUM(L205:L208)</f>
        <v>0</v>
      </c>
      <c s="274">
        <f>SUM(M205:M208)</f>
        <v>1371</v>
      </c>
      <c s="274">
        <f>SUM(N205:N208)</f>
        <v>0</v>
      </c>
      <c s="274">
        <f>SUM(O205:O208)</f>
        <v>0</v>
      </c>
      <c s="274">
        <f>SUM(P205:P208)</f>
        <v>0</v>
      </c>
      <c s="274">
        <f>SUM(Q205:Q208)</f>
        <v>0</v>
      </c>
      <c s="274">
        <f>SUM(R205:R208)</f>
        <v>0</v>
      </c>
      <c s="274">
        <f>SUM(S205:S208)</f>
        <v>0</v>
      </c>
      <c s="274">
        <f>SUM(T205:T208)</f>
        <v>2233</v>
      </c>
      <c s="274">
        <f>SUM(U205:U208)</f>
        <v>2233</v>
      </c>
      <c s="274">
        <f>SUM(V205:V208)</f>
        <v>0</v>
      </c>
      <c s="274">
        <f>SUM(W205:W208)</f>
        <v>0</v>
      </c>
    </row>
    <row customHeight="1" ht="17.25">
      <c s="168">
        <v>22201</v>
      </c>
      <c s="168" t="s">
        <v>1773</v>
      </c>
      <c s="290">
        <v>729</v>
      </c>
      <c s="274">
        <f>SUM(E205:S205)</f>
        <v>1479</v>
      </c>
      <c s="290"/>
      <c s="290"/>
      <c s="290">
        <v>133</v>
      </c>
      <c s="276"/>
      <c s="277"/>
      <c s="290"/>
      <c s="290"/>
      <c s="277"/>
      <c s="290">
        <v>1346</v>
      </c>
      <c s="290"/>
      <c s="277"/>
      <c s="290"/>
      <c s="277"/>
      <c s="290"/>
      <c s="290"/>
      <c s="274">
        <f>C205+D205</f>
        <v>2208</v>
      </c>
      <c s="274">
        <f>L02!C1216</f>
        <v>2208</v>
      </c>
      <c s="274">
        <f>T205-U205</f>
        <v>0</v>
      </c>
      <c s="277"/>
    </row>
    <row customHeight="1" ht="17.25">
      <c s="168">
        <v>22203</v>
      </c>
      <c s="168" t="s">
        <v>1787</v>
      </c>
      <c s="290"/>
      <c s="274">
        <f>SUM(E206:S206)</f>
        <v>0</v>
      </c>
      <c s="290"/>
      <c s="290"/>
      <c s="290"/>
      <c s="276"/>
      <c s="277"/>
      <c s="290"/>
      <c s="290"/>
      <c s="277"/>
      <c s="290"/>
      <c s="290"/>
      <c s="277"/>
      <c s="290"/>
      <c s="277"/>
      <c s="290"/>
      <c s="290"/>
      <c s="274">
        <f>C206+D206</f>
        <v>0</v>
      </c>
      <c s="274">
        <f>L02!C1234</f>
        <v>0</v>
      </c>
      <c s="274">
        <f>T206-U206</f>
        <v>0</v>
      </c>
      <c s="277"/>
    </row>
    <row customHeight="1" ht="17.25">
      <c s="168">
        <v>22204</v>
      </c>
      <c s="168" t="s">
        <v>1794</v>
      </c>
      <c s="290"/>
      <c s="274">
        <f>SUM(E207:S207)</f>
        <v>0</v>
      </c>
      <c s="290"/>
      <c s="290"/>
      <c s="290"/>
      <c s="276"/>
      <c s="277"/>
      <c s="290"/>
      <c s="290"/>
      <c s="277"/>
      <c s="290"/>
      <c s="290"/>
      <c s="277"/>
      <c s="290"/>
      <c s="277"/>
      <c s="290"/>
      <c s="290"/>
      <c s="274">
        <f>C207+D207</f>
        <v>0</v>
      </c>
      <c s="274">
        <f>L02!C1241</f>
        <v>0</v>
      </c>
      <c s="274">
        <f>T207-U207</f>
        <v>0</v>
      </c>
      <c s="277"/>
    </row>
    <row customHeight="1" ht="17.25">
      <c s="168">
        <v>22205</v>
      </c>
      <c s="168" t="s">
        <v>1800</v>
      </c>
      <c s="290"/>
      <c s="274">
        <f>SUM(E208:S208)</f>
        <v>25</v>
      </c>
      <c s="290"/>
      <c s="290"/>
      <c s="290"/>
      <c s="276"/>
      <c s="277"/>
      <c s="290"/>
      <c s="290"/>
      <c s="277"/>
      <c s="290">
        <v>25</v>
      </c>
      <c s="290"/>
      <c s="277"/>
      <c s="290"/>
      <c s="277"/>
      <c s="290"/>
      <c s="290"/>
      <c s="274">
        <f>C208+D208</f>
        <v>25</v>
      </c>
      <c s="274">
        <f>L02!C1247</f>
        <v>25</v>
      </c>
      <c s="274">
        <f>T208-U208</f>
        <v>0</v>
      </c>
      <c s="277"/>
    </row>
    <row customHeight="1" ht="17.25">
      <c s="168">
        <v>224</v>
      </c>
      <c s="169" t="s">
        <v>1813</v>
      </c>
      <c s="274">
        <f>SUM(C210:C216)</f>
        <v>2058</v>
      </c>
      <c s="274">
        <f>SUM(D210:D216)</f>
        <v>2070</v>
      </c>
      <c s="274">
        <f>SUM(E210:E216)</f>
        <v>0</v>
      </c>
      <c s="274">
        <f>SUM(F210:F216)</f>
        <v>0</v>
      </c>
      <c s="274">
        <f>SUM(G210:G216)</f>
        <v>2147</v>
      </c>
      <c s="274">
        <f>SUM(H210:H216)</f>
        <v>0</v>
      </c>
      <c s="274">
        <f>SUM(I210:I216)</f>
        <v>0</v>
      </c>
      <c s="274">
        <f>SUM(J210:J216)</f>
        <v>0</v>
      </c>
      <c s="274">
        <f>SUM(K210:K216)</f>
        <v>0</v>
      </c>
      <c s="274">
        <f>SUM(L210:L216)</f>
        <v>0</v>
      </c>
      <c s="274">
        <f>SUM(M210:M216)</f>
        <v>-77</v>
      </c>
      <c s="274">
        <f>SUM(N210:N216)</f>
        <v>0</v>
      </c>
      <c s="274">
        <f>SUM(O210:O216)</f>
        <v>0</v>
      </c>
      <c s="274">
        <f>SUM(P210:P216)</f>
        <v>0</v>
      </c>
      <c s="274">
        <f>SUM(Q210:Q216)</f>
        <v>0</v>
      </c>
      <c s="274">
        <f>SUM(R210:R216)</f>
        <v>0</v>
      </c>
      <c s="274">
        <f>SUM(S210:S216)</f>
        <v>0</v>
      </c>
      <c s="274">
        <f>SUM(T210:T216)</f>
        <v>4128</v>
      </c>
      <c s="274">
        <f>SUM(U210:U216)</f>
        <v>4128</v>
      </c>
      <c s="274">
        <f>SUM(V210:V216)</f>
        <v>0</v>
      </c>
      <c s="274">
        <f>SUM(W210:W216)</f>
        <v>0</v>
      </c>
    </row>
    <row customHeight="1" ht="17.25">
      <c s="168">
        <v>22401</v>
      </c>
      <c s="168" t="s">
        <v>1814</v>
      </c>
      <c s="290">
        <v>2041</v>
      </c>
      <c s="274">
        <f>SUM(E210:S210)</f>
        <v>-19</v>
      </c>
      <c s="290"/>
      <c s="290"/>
      <c s="290"/>
      <c s="276"/>
      <c s="277"/>
      <c s="290"/>
      <c s="290"/>
      <c s="277"/>
      <c s="290">
        <v>-19</v>
      </c>
      <c s="290"/>
      <c s="277"/>
      <c s="290"/>
      <c s="277"/>
      <c s="290"/>
      <c s="290"/>
      <c s="274">
        <f>C210+D210</f>
        <v>2022</v>
      </c>
      <c s="274">
        <f>L02!C1261</f>
        <v>2022</v>
      </c>
      <c s="274">
        <f>T210-U210</f>
        <v>0</v>
      </c>
      <c s="277"/>
    </row>
    <row customHeight="1" ht="17.25">
      <c s="168">
        <v>22402</v>
      </c>
      <c s="168" t="s">
        <v>1821</v>
      </c>
      <c s="290"/>
      <c s="274">
        <f>SUM(E211:S211)</f>
        <v>168</v>
      </c>
      <c s="290"/>
      <c s="290"/>
      <c s="290"/>
      <c s="276"/>
      <c s="277"/>
      <c s="290"/>
      <c s="290"/>
      <c s="277"/>
      <c s="290">
        <v>168</v>
      </c>
      <c s="290"/>
      <c s="277"/>
      <c s="290"/>
      <c s="277"/>
      <c s="290"/>
      <c s="290"/>
      <c s="274">
        <f>C211+D211</f>
        <v>168</v>
      </c>
      <c s="274">
        <f>L02!C1272</f>
        <v>168</v>
      </c>
      <c s="274">
        <f>T211-U211</f>
        <v>0</v>
      </c>
      <c s="277"/>
    </row>
    <row customHeight="1" ht="17.25">
      <c s="168">
        <v>22404</v>
      </c>
      <c s="168" t="s">
        <v>1824</v>
      </c>
      <c s="290"/>
      <c s="274">
        <f>SUM(E212:S212)</f>
        <v>0</v>
      </c>
      <c s="290"/>
      <c s="290"/>
      <c s="290"/>
      <c s="276"/>
      <c s="277"/>
      <c s="290"/>
      <c s="290"/>
      <c s="277"/>
      <c s="290"/>
      <c s="290"/>
      <c s="277"/>
      <c s="290"/>
      <c s="277"/>
      <c s="290"/>
      <c s="290"/>
      <c s="274">
        <f>C212+D212</f>
        <v>0</v>
      </c>
      <c s="274">
        <f>L02!C1279</f>
        <v>0</v>
      </c>
      <c s="274">
        <f>T212-U212</f>
        <v>0</v>
      </c>
      <c s="277"/>
    </row>
    <row customHeight="1" ht="17.25">
      <c s="168">
        <v>22405</v>
      </c>
      <c s="168" t="s">
        <v>1828</v>
      </c>
      <c s="290"/>
      <c s="274">
        <f>SUM(E213:S213)</f>
        <v>0</v>
      </c>
      <c s="290"/>
      <c s="290"/>
      <c s="290"/>
      <c s="276"/>
      <c s="277"/>
      <c s="290"/>
      <c s="290"/>
      <c s="277"/>
      <c s="290"/>
      <c s="290"/>
      <c s="277"/>
      <c s="290"/>
      <c s="277"/>
      <c s="290"/>
      <c s="290"/>
      <c s="274">
        <f>C213+D213</f>
        <v>0</v>
      </c>
      <c s="274">
        <f>L02!C1287</f>
        <v>0</v>
      </c>
      <c s="274">
        <f>T213-U213</f>
        <v>0</v>
      </c>
      <c s="277"/>
    </row>
    <row customHeight="1" ht="17.25">
      <c s="168">
        <v>22406</v>
      </c>
      <c s="168" t="s">
        <v>1838</v>
      </c>
      <c s="290">
        <v>17</v>
      </c>
      <c s="274">
        <f>SUM(E214:S214)</f>
        <v>542</v>
      </c>
      <c s="290"/>
      <c s="290"/>
      <c s="290"/>
      <c s="276"/>
      <c s="277"/>
      <c s="290"/>
      <c s="290"/>
      <c s="277"/>
      <c s="290">
        <v>542</v>
      </c>
      <c s="290"/>
      <c s="277"/>
      <c s="290"/>
      <c s="277"/>
      <c s="290"/>
      <c s="290"/>
      <c s="274">
        <f>C214+D214</f>
        <v>559</v>
      </c>
      <c s="274">
        <f>L02!C1300</f>
        <v>559</v>
      </c>
      <c s="274">
        <f>T214-U214</f>
        <v>0</v>
      </c>
      <c s="277"/>
    </row>
    <row customHeight="1" ht="17.25">
      <c s="168">
        <v>22407</v>
      </c>
      <c s="168" t="s">
        <v>1842</v>
      </c>
      <c s="290"/>
      <c s="274">
        <f>SUM(E215:S215)</f>
        <v>1246</v>
      </c>
      <c s="290"/>
      <c s="290"/>
      <c s="290">
        <v>2147</v>
      </c>
      <c s="276"/>
      <c s="277"/>
      <c s="290"/>
      <c s="290"/>
      <c s="277"/>
      <c s="290">
        <v>-901</v>
      </c>
      <c s="290"/>
      <c s="277"/>
      <c s="290"/>
      <c s="277"/>
      <c s="290"/>
      <c s="290"/>
      <c s="274">
        <f>C215+D215</f>
        <v>1246</v>
      </c>
      <c s="274">
        <f>L02!C1304</f>
        <v>1246</v>
      </c>
      <c s="274">
        <f>T215-U215</f>
        <v>0</v>
      </c>
      <c s="277"/>
    </row>
    <row customHeight="1" ht="17.25">
      <c s="168">
        <v>22499</v>
      </c>
      <c s="168" t="s">
        <v>2201</v>
      </c>
      <c s="290"/>
      <c s="274">
        <f>SUM(E216:S216)</f>
        <v>133</v>
      </c>
      <c s="290"/>
      <c s="290"/>
      <c s="290"/>
      <c s="276"/>
      <c s="277"/>
      <c s="290"/>
      <c s="290"/>
      <c s="277"/>
      <c s="290">
        <v>133</v>
      </c>
      <c s="290"/>
      <c s="277"/>
      <c s="290"/>
      <c s="277"/>
      <c s="290"/>
      <c s="290"/>
      <c s="274">
        <f>C216+D216</f>
        <v>133</v>
      </c>
      <c s="274">
        <f>L02!C1308</f>
        <v>133</v>
      </c>
      <c s="274">
        <f>T216-U216</f>
        <v>0</v>
      </c>
      <c s="277"/>
    </row>
    <row customHeight="1" ht="17.25">
      <c s="168">
        <v>227</v>
      </c>
      <c s="169" t="s">
        <v>2202</v>
      </c>
      <c s="290">
        <v>4000</v>
      </c>
      <c s="274">
        <f>SUM(E217:S217)</f>
        <v>-4000</v>
      </c>
      <c s="290"/>
      <c s="290"/>
      <c s="290"/>
      <c s="276"/>
      <c s="277"/>
      <c s="290"/>
      <c s="290"/>
      <c s="277">
        <v>-4000</v>
      </c>
      <c s="290"/>
      <c s="290"/>
      <c s="277"/>
      <c s="290"/>
      <c s="277"/>
      <c s="290"/>
      <c s="290"/>
      <c s="274">
        <f>C217+D217</f>
        <v>0</v>
      </c>
      <c s="274">
        <f>'ML'!A36</f>
        <v>0</v>
      </c>
      <c s="274">
        <f>T217-U217</f>
        <v>0</v>
      </c>
      <c s="277"/>
    </row>
    <row customHeight="1" ht="17.25">
      <c s="168">
        <v>229</v>
      </c>
      <c s="169" t="s">
        <v>1848</v>
      </c>
      <c s="274">
        <f>SUM(C219:C220)</f>
        <v>0</v>
      </c>
      <c s="274">
        <f>SUM(D219:D220)</f>
        <v>367</v>
      </c>
      <c s="274">
        <f>SUM(E219:E220)</f>
        <v>0</v>
      </c>
      <c s="274">
        <f>SUM(F219:F220)</f>
        <v>4</v>
      </c>
      <c s="274">
        <f>SUM(G219:G220)</f>
        <v>363</v>
      </c>
      <c s="274">
        <f>SUM(H219:H220)</f>
        <v>282</v>
      </c>
      <c s="274">
        <f>SUM(I219:I220)</f>
        <v>0</v>
      </c>
      <c s="274">
        <f>SUM(J219:J220)</f>
        <v>0</v>
      </c>
      <c s="274">
        <f>SUM(K219:K220)</f>
        <v>0</v>
      </c>
      <c s="274">
        <f>SUM(L219:L220)</f>
        <v>0</v>
      </c>
      <c s="274">
        <f>SUM(M219:M220)</f>
        <v>-282</v>
      </c>
      <c s="274">
        <f>SUM(N219:N220)</f>
        <v>0</v>
      </c>
      <c s="274">
        <f>SUM(O219:O220)</f>
        <v>0</v>
      </c>
      <c s="274">
        <f>SUM(P219:P220)</f>
        <v>0</v>
      </c>
      <c s="274">
        <f>SUM(Q219:Q220)</f>
        <v>0</v>
      </c>
      <c s="274">
        <f>SUM(R219:R220)</f>
        <v>0</v>
      </c>
      <c s="274">
        <f>SUM(S219:S220)</f>
        <v>0</v>
      </c>
      <c s="274">
        <f>SUM(T219:T220)</f>
        <v>367</v>
      </c>
      <c s="274">
        <f>SUM(U219:U220)</f>
        <v>0</v>
      </c>
      <c s="274">
        <f>SUM(V219:V220)</f>
        <v>367</v>
      </c>
      <c s="274">
        <f>SUM(W219:W220)</f>
        <v>367</v>
      </c>
    </row>
    <row customHeight="1" ht="17.25">
      <c s="168">
        <v>22902</v>
      </c>
      <c s="168" t="s">
        <v>2203</v>
      </c>
      <c s="290"/>
      <c s="274">
        <f>SUM(E219:S219)</f>
        <v>0</v>
      </c>
      <c s="290"/>
      <c s="290"/>
      <c s="290"/>
      <c s="276"/>
      <c s="277"/>
      <c s="290"/>
      <c s="290"/>
      <c s="277"/>
      <c s="290"/>
      <c s="290"/>
      <c s="277"/>
      <c s="290"/>
      <c s="277"/>
      <c s="290"/>
      <c s="290"/>
      <c s="274">
        <f>C219+D219</f>
        <v>0</v>
      </c>
      <c s="274">
        <f>'ML'!A36</f>
        <v>0</v>
      </c>
      <c s="274">
        <f>T219-U219</f>
        <v>0</v>
      </c>
      <c s="277"/>
    </row>
    <row customHeight="1" ht="17.25">
      <c s="168">
        <v>22999</v>
      </c>
      <c s="168" t="s">
        <v>1849</v>
      </c>
      <c s="290"/>
      <c s="274">
        <f>SUM(E220:S220)</f>
        <v>367</v>
      </c>
      <c s="290"/>
      <c s="290">
        <v>4</v>
      </c>
      <c s="290">
        <v>363</v>
      </c>
      <c s="276">
        <v>282</v>
      </c>
      <c s="277"/>
      <c s="290"/>
      <c s="290"/>
      <c s="277"/>
      <c s="290">
        <v>-282</v>
      </c>
      <c s="290"/>
      <c s="277"/>
      <c s="290"/>
      <c s="277"/>
      <c s="290"/>
      <c s="290"/>
      <c s="274">
        <f>C220+D220</f>
        <v>367</v>
      </c>
      <c s="274">
        <f>L02!C1311</f>
        <v>0</v>
      </c>
      <c s="274">
        <f>T220-U220</f>
        <v>367</v>
      </c>
      <c s="277">
        <v>367</v>
      </c>
    </row>
    <row customHeight="1" ht="17.25">
      <c s="168">
        <v>232</v>
      </c>
      <c s="169" t="s">
        <v>1851</v>
      </c>
      <c s="274">
        <f>SUM(C222:C224)</f>
        <v>6000</v>
      </c>
      <c s="274">
        <f>SUM(D222:D224)</f>
        <v>-4</v>
      </c>
      <c s="274">
        <f>SUM(E222:E224)</f>
        <v>0</v>
      </c>
      <c s="274">
        <f>SUM(F222:F224)</f>
        <v>0</v>
      </c>
      <c s="274">
        <f>SUM(G222:G224)</f>
        <v>0</v>
      </c>
      <c s="274">
        <f>SUM(H222:H224)</f>
        <v>0</v>
      </c>
      <c s="274">
        <f>SUM(I222:I224)</f>
        <v>0</v>
      </c>
      <c s="274">
        <f>SUM(J222:J224)</f>
        <v>0</v>
      </c>
      <c s="274">
        <f>SUM(K222:K224)</f>
        <v>0</v>
      </c>
      <c s="274">
        <f>SUM(L222:L224)</f>
        <v>0</v>
      </c>
      <c s="274">
        <f>SUM(M222:M224)</f>
        <v>-4</v>
      </c>
      <c s="274">
        <f>SUM(N222:N224)</f>
        <v>0</v>
      </c>
      <c s="274">
        <f>SUM(O222:O224)</f>
        <v>0</v>
      </c>
      <c s="274">
        <f>SUM(P222:P224)</f>
        <v>0</v>
      </c>
      <c s="274">
        <f>SUM(Q222:Q224)</f>
        <v>0</v>
      </c>
      <c s="274">
        <f>SUM(R222:R224)</f>
        <v>0</v>
      </c>
      <c s="274">
        <f>SUM(S222:S224)</f>
        <v>0</v>
      </c>
      <c s="274">
        <f>SUM(T222:T224)</f>
        <v>5996</v>
      </c>
      <c s="274">
        <f>SUM(U222:U224)</f>
        <v>5996</v>
      </c>
      <c s="274">
        <f>SUM(V222:V224)</f>
        <v>0</v>
      </c>
      <c s="274">
        <f>SUM(W222:W224)</f>
        <v>0</v>
      </c>
    </row>
    <row customHeight="1" ht="17.25">
      <c s="168">
        <v>23201</v>
      </c>
      <c s="168" t="s">
        <v>2204</v>
      </c>
      <c s="290"/>
      <c s="274">
        <f>SUM(E222:S222)</f>
        <v>0</v>
      </c>
      <c s="290"/>
      <c s="290"/>
      <c s="290"/>
      <c s="276"/>
      <c s="277"/>
      <c s="290"/>
      <c s="290"/>
      <c s="277"/>
      <c s="290"/>
      <c s="290"/>
      <c s="277"/>
      <c s="290"/>
      <c s="277"/>
      <c s="290"/>
      <c s="290"/>
      <c s="274">
        <f>C222+D222</f>
        <v>0</v>
      </c>
      <c s="274">
        <f>L02!C1314</f>
        <v>0</v>
      </c>
      <c s="274">
        <f>T222-U222</f>
        <v>0</v>
      </c>
      <c s="277"/>
    </row>
    <row customHeight="1" ht="17.25">
      <c s="168">
        <v>23202</v>
      </c>
      <c s="168" t="s">
        <v>1854</v>
      </c>
      <c s="290"/>
      <c s="274">
        <f>SUM(E223:S223)</f>
        <v>0</v>
      </c>
      <c s="290"/>
      <c s="290"/>
      <c s="290"/>
      <c s="276"/>
      <c s="277"/>
      <c s="290"/>
      <c s="290"/>
      <c s="277"/>
      <c s="290"/>
      <c s="290"/>
      <c s="277"/>
      <c s="290"/>
      <c s="277"/>
      <c s="290"/>
      <c s="290"/>
      <c s="274">
        <f>C223+D223</f>
        <v>0</v>
      </c>
      <c s="274">
        <f>L02!C1316</f>
        <v>0</v>
      </c>
      <c s="274">
        <f>T223-U223</f>
        <v>0</v>
      </c>
      <c s="277"/>
    </row>
    <row customHeight="1" ht="17.25">
      <c s="168">
        <v>23203</v>
      </c>
      <c s="168" t="s">
        <v>1859</v>
      </c>
      <c s="290">
        <v>6000</v>
      </c>
      <c s="274">
        <f>SUM(E224:S224)</f>
        <v>-4</v>
      </c>
      <c s="290"/>
      <c s="290"/>
      <c s="290"/>
      <c s="276"/>
      <c s="277"/>
      <c s="290"/>
      <c s="290"/>
      <c s="277"/>
      <c s="290">
        <v>-4</v>
      </c>
      <c s="290"/>
      <c s="277"/>
      <c s="290"/>
      <c s="277"/>
      <c s="290"/>
      <c s="290"/>
      <c s="274">
        <f>C224+D224</f>
        <v>5996</v>
      </c>
      <c s="274">
        <f>L02!C1321</f>
        <v>5996</v>
      </c>
      <c s="274">
        <f>T224-U224</f>
        <v>0</v>
      </c>
      <c s="277"/>
    </row>
    <row customHeight="1" ht="17.25">
      <c s="168">
        <v>233</v>
      </c>
      <c s="169" t="s">
        <v>1864</v>
      </c>
      <c s="274">
        <f>SUM(C226:C228)</f>
        <v>0</v>
      </c>
      <c s="274">
        <f>SUM(D226:D228)</f>
        <v>0</v>
      </c>
      <c s="274">
        <f>SUM(E226:E228)</f>
        <v>0</v>
      </c>
      <c s="274">
        <f>SUM(F226:F228)</f>
        <v>0</v>
      </c>
      <c s="274">
        <f>SUM(G226:G228)</f>
        <v>0</v>
      </c>
      <c s="274">
        <f>SUM(H226:H228)</f>
        <v>0</v>
      </c>
      <c s="274">
        <f>SUM(I226:I228)</f>
        <v>0</v>
      </c>
      <c s="274">
        <f>SUM(J226:J228)</f>
        <v>0</v>
      </c>
      <c s="274">
        <f>SUM(K226:K228)</f>
        <v>0</v>
      </c>
      <c s="274">
        <f>SUM(L226:L228)</f>
        <v>0</v>
      </c>
      <c s="274">
        <f>SUM(M226:M228)</f>
        <v>0</v>
      </c>
      <c s="274">
        <f>SUM(N226:N228)</f>
        <v>0</v>
      </c>
      <c s="274">
        <f>SUM(O226:O228)</f>
        <v>0</v>
      </c>
      <c s="274">
        <f>SUM(P226:P228)</f>
        <v>0</v>
      </c>
      <c s="274">
        <f>SUM(Q226:Q228)</f>
        <v>0</v>
      </c>
      <c s="274">
        <f>SUM(R226:R228)</f>
        <v>0</v>
      </c>
      <c s="274">
        <f>SUM(S226:S228)</f>
        <v>0</v>
      </c>
      <c s="274">
        <f>SUM(T226:T228)</f>
        <v>0</v>
      </c>
      <c s="274">
        <f>SUM(U226:U228)</f>
        <v>0</v>
      </c>
      <c s="274">
        <f>SUM(V226:V228)</f>
        <v>0</v>
      </c>
      <c s="274">
        <f>SUM(W226:W228)</f>
        <v>0</v>
      </c>
    </row>
    <row customHeight="1" ht="17.25">
      <c s="168">
        <v>23301</v>
      </c>
      <c s="168" t="s">
        <v>2205</v>
      </c>
      <c s="290"/>
      <c s="274">
        <f>SUM(E226:S226)</f>
        <v>0</v>
      </c>
      <c s="290"/>
      <c s="290"/>
      <c s="290"/>
      <c s="276"/>
      <c s="277"/>
      <c s="290"/>
      <c s="290"/>
      <c s="277"/>
      <c s="290"/>
      <c s="290"/>
      <c s="277"/>
      <c s="290"/>
      <c s="277"/>
      <c s="290"/>
      <c s="290"/>
      <c s="274">
        <f>C226+D226</f>
        <v>0</v>
      </c>
      <c s="274">
        <f>L02!C1327</f>
        <v>0</v>
      </c>
      <c s="274">
        <f>T226-U226</f>
        <v>0</v>
      </c>
      <c s="277"/>
    </row>
    <row customHeight="1" ht="17.25">
      <c s="168">
        <v>23302</v>
      </c>
      <c s="168" t="s">
        <v>2206</v>
      </c>
      <c s="290"/>
      <c s="274">
        <f>SUM(E227:S227)</f>
        <v>0</v>
      </c>
      <c s="290"/>
      <c s="290"/>
      <c s="290"/>
      <c s="276"/>
      <c s="277"/>
      <c s="290"/>
      <c s="290"/>
      <c s="277"/>
      <c s="290"/>
      <c s="290"/>
      <c s="277"/>
      <c s="290"/>
      <c s="277"/>
      <c s="290"/>
      <c s="290"/>
      <c s="274">
        <f>C227+D227</f>
        <v>0</v>
      </c>
      <c s="274">
        <f>L02!C1329</f>
        <v>0</v>
      </c>
      <c s="274">
        <f>T227-U227</f>
        <v>0</v>
      </c>
      <c s="277"/>
    </row>
    <row customHeight="1" ht="17.25">
      <c s="168">
        <v>23303</v>
      </c>
      <c s="168" t="s">
        <v>2207</v>
      </c>
      <c s="290"/>
      <c s="274">
        <f>SUM(E228:S228)</f>
        <v>0</v>
      </c>
      <c s="290"/>
      <c s="290"/>
      <c s="290"/>
      <c s="276"/>
      <c s="277"/>
      <c s="290"/>
      <c s="290"/>
      <c s="277"/>
      <c s="290"/>
      <c s="290"/>
      <c s="277"/>
      <c s="290"/>
      <c s="277"/>
      <c s="290"/>
      <c s="290"/>
      <c s="274">
        <f>C228+D228</f>
        <v>0</v>
      </c>
      <c s="274">
        <f>L02!C1331</f>
        <v>0</v>
      </c>
      <c s="274">
        <f>T228-U228</f>
        <v>0</v>
      </c>
      <c s="277"/>
    </row>
  </sheetData>
  <sheetProtection autoFilter="0" sort="1" allowResizeRows="1" allowResizeColumns="1" objects="1" allowDragInsertRows="1" allowDragInsertColumns="1" insertRows="1" insertColumns="1" deleteRows="1" deleteColumns="1"/>
  <mergeCells count="27">
    <mergeCell ref="A1:W1"/>
    <mergeCell ref="A2:W2"/>
    <mergeCell ref="A3:W3"/>
    <mergeCell ref="D4:S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W4:W6"/>
  </mergeCells>
  <dataValidations count="1">
    <dataValidation type="decimal" allowBlank="1" showInputMessage="1" showErrorMessage="1" sqref="C7:W228">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43748-42C8-666E-1CD4-4FDA8F8747E8}" mc:Ignorable="x14ac">
  <dimension ref="A1:E20"/>
  <sheetViews>
    <sheetView defaultGridColor="0" colorId="8" topLeftCell="A1" showGridLines="0" workbookViewId="0" showZeros="0">
      <selection activeCell="A1" sqref="A1"/>
    </sheetView>
  </sheetViews>
  <sheetFormatPr defaultColWidth="12.125" customHeight="1" defaultRowHeight="17.1525"/>
  <cols>
    <col min="1" max="5" style="244" width="23.125" customWidth="1"/>
  </cols>
  <sheetData>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46.5">
      <c s="149" t="s">
        <v>168</v>
      </c>
      <c s="149"/>
      <c s="149"/>
      <c s="149"/>
      <c s="149"/>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sheetData>
  <sheetProtection autoFilter="0" sort="1" allowResizeRows="1" allowResizeColumns="1" objects="1" allowDragInsertRows="1" allowDragInsertColumns="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1C658-0CCA-5644-44F3-A63E00010639}" mc:Ignorable="x14ac">
  <dimension ref="A1:C76"/>
  <sheetViews>
    <sheetView defaultGridColor="0" colorId="8" topLeftCell="A1" showGridLines="0" workbookViewId="0" showZeros="0">
      <selection activeCell="A1" sqref="A1:C1"/>
    </sheetView>
  </sheetViews>
  <sheetFormatPr defaultColWidth="12.125" customHeight="1" defaultRowHeight="15.652500000000002"/>
  <cols>
    <col min="1" max="1" style="244" width="10.75390625" customWidth="1"/>
    <col min="2" max="2" style="244" width="59.00390625" customWidth="1"/>
    <col min="3" max="3" style="244" width="22.50390625" customWidth="1"/>
  </cols>
  <sheetData>
    <row customHeight="1" ht="40.5">
      <c s="269" t="str">
        <f>'##BASEINFO'!$B$2&amp;"度"&amp;'##BASEINFO'!$B$7&amp;"政府性基金预算收入决算录入表"</f>
        <v>2024年度芷江侗族自治县政府性基金预算收入决算录入表</v>
      </c>
      <c s="121"/>
      <c s="121"/>
    </row>
    <row customHeight="1" ht="17.25">
      <c s="188"/>
      <c s="188"/>
      <c s="122" t="s">
        <v>167</v>
      </c>
    </row>
    <row customHeight="1" ht="17.25">
      <c s="188"/>
      <c s="188"/>
      <c s="272" t="str">
        <f>"单位："&amp;'##BASEINFO'!$B$19</f>
        <v>单位：万元</v>
      </c>
    </row>
    <row customHeight="1" ht="17.25">
      <c s="104" t="s">
        <v>185</v>
      </c>
      <c s="104" t="s">
        <v>186</v>
      </c>
      <c s="104" t="s">
        <v>187</v>
      </c>
    </row>
    <row customHeight="1" ht="17.25">
      <c s="141"/>
      <c s="104" t="s">
        <v>2208</v>
      </c>
      <c s="274">
        <f>SUM(C6,C58)</f>
        <v>29631</v>
      </c>
    </row>
    <row customHeight="1" ht="17.25">
      <c s="107">
        <v>10301</v>
      </c>
      <c s="125" t="s">
        <v>2209</v>
      </c>
      <c s="274">
        <f>SUM(C7,C10:C17,C23:C24,C27:C30,C33:C35,C38:C42,C45:C46,C54:C57)</f>
        <v>29408</v>
      </c>
    </row>
    <row customHeight="1" ht="17.25">
      <c s="107">
        <v>1030102</v>
      </c>
      <c s="125" t="s">
        <v>2210</v>
      </c>
      <c s="274">
        <f>SUM(C8:C9)</f>
        <v>0</v>
      </c>
    </row>
    <row customHeight="1" ht="17.25">
      <c s="107">
        <v>103010201</v>
      </c>
      <c s="110" t="s">
        <v>2211</v>
      </c>
      <c s="276"/>
    </row>
    <row customHeight="1" ht="17.25">
      <c s="107">
        <v>103010202</v>
      </c>
      <c s="110" t="s">
        <v>2212</v>
      </c>
      <c s="276"/>
    </row>
    <row customHeight="1" ht="17.25">
      <c s="107">
        <v>1030106</v>
      </c>
      <c s="125" t="s">
        <v>2213</v>
      </c>
      <c s="276"/>
    </row>
    <row customHeight="1" ht="17.25">
      <c s="107">
        <v>1030110</v>
      </c>
      <c s="125" t="s">
        <v>2214</v>
      </c>
      <c s="276"/>
    </row>
    <row customHeight="1" ht="17.25">
      <c s="107">
        <v>1030112</v>
      </c>
      <c s="125" t="s">
        <v>2215</v>
      </c>
      <c s="276"/>
    </row>
    <row customHeight="1" ht="17.25">
      <c s="107">
        <v>1030121</v>
      </c>
      <c s="125" t="s">
        <v>2216</v>
      </c>
      <c s="276"/>
    </row>
    <row customHeight="1" ht="17.25">
      <c s="107">
        <v>1030129</v>
      </c>
      <c s="125" t="s">
        <v>2217</v>
      </c>
      <c s="276"/>
    </row>
    <row customHeight="1" ht="17.25">
      <c s="107">
        <v>1030146</v>
      </c>
      <c s="125" t="s">
        <v>2218</v>
      </c>
      <c s="276"/>
    </row>
    <row customHeight="1" ht="17.25">
      <c s="107">
        <v>1030147</v>
      </c>
      <c s="125" t="s">
        <v>2219</v>
      </c>
      <c s="276"/>
    </row>
    <row customHeight="1" ht="17.25">
      <c s="107">
        <v>1030148</v>
      </c>
      <c s="125" t="s">
        <v>2220</v>
      </c>
      <c s="274">
        <f>SUM(C18:C22)</f>
        <v>27942</v>
      </c>
    </row>
    <row customHeight="1" ht="17.25">
      <c s="107">
        <v>103014801</v>
      </c>
      <c s="110" t="s">
        <v>2221</v>
      </c>
      <c s="276">
        <v>11501</v>
      </c>
    </row>
    <row customHeight="1" ht="17.25">
      <c s="107">
        <v>103014802</v>
      </c>
      <c s="110" t="s">
        <v>2222</v>
      </c>
      <c s="276">
        <v>10356</v>
      </c>
    </row>
    <row customHeight="1" ht="17.25">
      <c s="107">
        <v>103014803</v>
      </c>
      <c s="110" t="s">
        <v>2223</v>
      </c>
      <c s="276">
        <v>4</v>
      </c>
    </row>
    <row customHeight="1" ht="17.25">
      <c s="107">
        <v>103014898</v>
      </c>
      <c s="110" t="s">
        <v>2224</v>
      </c>
      <c s="276">
        <v>-70</v>
      </c>
    </row>
    <row customHeight="1" ht="17.25">
      <c s="107">
        <v>103014899</v>
      </c>
      <c s="110" t="s">
        <v>2225</v>
      </c>
      <c s="276">
        <v>6151</v>
      </c>
    </row>
    <row customHeight="1" ht="17.25">
      <c s="107">
        <v>1030149</v>
      </c>
      <c s="125" t="s">
        <v>2226</v>
      </c>
      <c s="276"/>
    </row>
    <row customHeight="1" ht="17.25">
      <c s="107">
        <v>1030150</v>
      </c>
      <c s="125" t="s">
        <v>2227</v>
      </c>
      <c s="274">
        <f>SUM(C25:C26)</f>
        <v>0</v>
      </c>
    </row>
    <row customHeight="1" ht="17.25">
      <c s="107">
        <v>103015001</v>
      </c>
      <c s="110" t="s">
        <v>2228</v>
      </c>
      <c s="276"/>
    </row>
    <row customHeight="1" ht="17.25">
      <c s="107">
        <v>103015002</v>
      </c>
      <c s="110" t="s">
        <v>2229</v>
      </c>
      <c s="276"/>
    </row>
    <row customHeight="1" ht="17.25">
      <c s="107">
        <v>1030152</v>
      </c>
      <c s="125" t="s">
        <v>2230</v>
      </c>
      <c s="276"/>
    </row>
    <row customHeight="1" ht="17.25">
      <c s="107">
        <v>1030153</v>
      </c>
      <c s="125" t="s">
        <v>2231</v>
      </c>
      <c s="276"/>
    </row>
    <row customHeight="1" ht="17.25">
      <c s="107">
        <v>1030154</v>
      </c>
      <c s="125" t="s">
        <v>2232</v>
      </c>
      <c s="276"/>
    </row>
    <row customHeight="1" ht="17.25">
      <c s="107">
        <v>1030155</v>
      </c>
      <c s="125" t="s">
        <v>2233</v>
      </c>
      <c s="274">
        <f>SUM(C31:C32)</f>
        <v>0</v>
      </c>
    </row>
    <row customHeight="1" ht="17.25">
      <c s="107">
        <v>103015501</v>
      </c>
      <c s="110" t="s">
        <v>2234</v>
      </c>
      <c s="276"/>
    </row>
    <row customHeight="1" ht="17.25">
      <c s="107">
        <v>103015502</v>
      </c>
      <c s="110" t="s">
        <v>2235</v>
      </c>
      <c s="276"/>
    </row>
    <row customHeight="1" ht="17.25">
      <c s="107">
        <v>1030156</v>
      </c>
      <c s="125" t="s">
        <v>2236</v>
      </c>
      <c s="276">
        <v>620</v>
      </c>
    </row>
    <row customHeight="1" ht="17.25">
      <c s="107">
        <v>1030157</v>
      </c>
      <c s="125" t="s">
        <v>2237</v>
      </c>
      <c s="276"/>
    </row>
    <row customHeight="1" ht="17.25">
      <c s="107">
        <v>1030158</v>
      </c>
      <c s="125" t="s">
        <v>2238</v>
      </c>
      <c s="274">
        <f>SUM(C36:C37)</f>
        <v>0</v>
      </c>
    </row>
    <row customHeight="1" ht="17.25">
      <c s="107">
        <v>103015801</v>
      </c>
      <c s="110" t="s">
        <v>2239</v>
      </c>
      <c s="276"/>
    </row>
    <row customHeight="1" ht="17.25">
      <c s="107">
        <v>103015803</v>
      </c>
      <c s="110" t="s">
        <v>2240</v>
      </c>
      <c s="276"/>
    </row>
    <row customHeight="1" ht="17.25">
      <c s="107">
        <v>1030159</v>
      </c>
      <c s="125" t="s">
        <v>2241</v>
      </c>
      <c s="276"/>
    </row>
    <row customHeight="1" ht="17.25">
      <c s="107">
        <v>1030166</v>
      </c>
      <c s="125" t="s">
        <v>2242</v>
      </c>
      <c s="276"/>
    </row>
    <row customHeight="1" ht="17.25">
      <c s="107">
        <v>1030168</v>
      </c>
      <c s="125" t="s">
        <v>2243</v>
      </c>
      <c s="276"/>
    </row>
    <row customHeight="1" ht="17.25">
      <c s="107">
        <v>1030171</v>
      </c>
      <c s="125" t="s">
        <v>2244</v>
      </c>
      <c s="276"/>
    </row>
    <row customHeight="1" ht="17.25">
      <c s="107">
        <v>1030175</v>
      </c>
      <c s="125" t="s">
        <v>2245</v>
      </c>
      <c s="274">
        <f>SUM(C43:C44)</f>
        <v>0</v>
      </c>
    </row>
    <row customHeight="1" ht="17.25">
      <c s="107">
        <v>103017501</v>
      </c>
      <c s="110" t="s">
        <v>2246</v>
      </c>
      <c s="276"/>
    </row>
    <row customHeight="1" ht="17.25">
      <c s="107">
        <v>103017502</v>
      </c>
      <c s="110" t="s">
        <v>2247</v>
      </c>
      <c s="276"/>
    </row>
    <row customHeight="1" ht="17.25">
      <c s="107">
        <v>1030178</v>
      </c>
      <c s="125" t="s">
        <v>2248</v>
      </c>
      <c s="276">
        <v>846</v>
      </c>
    </row>
    <row customHeight="1" ht="17.25">
      <c s="107">
        <v>1030180</v>
      </c>
      <c s="125" t="s">
        <v>2249</v>
      </c>
      <c s="274">
        <f>SUM(C47:C53)</f>
        <v>0</v>
      </c>
    </row>
    <row customHeight="1" ht="17.25">
      <c s="107">
        <v>103018001</v>
      </c>
      <c s="110" t="s">
        <v>2250</v>
      </c>
      <c s="276"/>
    </row>
    <row customHeight="1" ht="17.25">
      <c s="107">
        <v>103018002</v>
      </c>
      <c s="110" t="s">
        <v>2251</v>
      </c>
      <c s="276"/>
    </row>
    <row customHeight="1" ht="17.25">
      <c s="107">
        <v>103018003</v>
      </c>
      <c s="110" t="s">
        <v>2252</v>
      </c>
      <c s="276"/>
    </row>
    <row customHeight="1" ht="17.25">
      <c s="107">
        <v>103018004</v>
      </c>
      <c s="110" t="s">
        <v>2253</v>
      </c>
      <c s="276"/>
    </row>
    <row customHeight="1" ht="17.25">
      <c s="107">
        <v>103018005</v>
      </c>
      <c s="110" t="s">
        <v>2254</v>
      </c>
      <c s="276"/>
    </row>
    <row customHeight="1" ht="17.25">
      <c s="107">
        <v>103018006</v>
      </c>
      <c s="110" t="s">
        <v>2255</v>
      </c>
      <c s="276"/>
    </row>
    <row customHeight="1" ht="17.25">
      <c s="107">
        <v>103018007</v>
      </c>
      <c s="110" t="s">
        <v>2256</v>
      </c>
      <c s="304"/>
    </row>
    <row customHeight="1" ht="17.25">
      <c s="107">
        <v>1030181</v>
      </c>
      <c s="145" t="s">
        <v>2257</v>
      </c>
      <c s="304"/>
    </row>
    <row customHeight="1" ht="17.25">
      <c s="168">
        <v>1030182</v>
      </c>
      <c s="189" t="s">
        <v>2258</v>
      </c>
      <c s="276"/>
    </row>
    <row customHeight="1" ht="17.25">
      <c s="168">
        <v>1030183</v>
      </c>
      <c s="189" t="s">
        <v>2259</v>
      </c>
      <c s="276"/>
    </row>
    <row customHeight="1" ht="17.25">
      <c s="168">
        <v>1030199</v>
      </c>
      <c s="189" t="s">
        <v>2260</v>
      </c>
      <c s="276"/>
    </row>
    <row customHeight="1" ht="17.25">
      <c s="107">
        <v>10310</v>
      </c>
      <c s="145" t="s">
        <v>2261</v>
      </c>
      <c s="274">
        <f>SUM(C59:C61,C65:C70,C73:C74)</f>
        <v>223</v>
      </c>
    </row>
    <row customHeight="1" ht="17.25">
      <c s="107">
        <v>1031003</v>
      </c>
      <c s="145" t="s">
        <v>2262</v>
      </c>
      <c s="276"/>
    </row>
    <row customHeight="1" ht="17.25">
      <c s="107">
        <v>1031005</v>
      </c>
      <c s="145" t="s">
        <v>2263</v>
      </c>
      <c s="276"/>
    </row>
    <row customHeight="1" ht="17.25">
      <c s="107">
        <v>1031006</v>
      </c>
      <c s="125" t="s">
        <v>2264</v>
      </c>
      <c s="307">
        <f>SUM(C62:C64)</f>
        <v>0</v>
      </c>
    </row>
    <row customHeight="1" ht="17.25">
      <c s="107">
        <v>103100601</v>
      </c>
      <c s="110" t="s">
        <v>2265</v>
      </c>
      <c s="276"/>
    </row>
    <row customHeight="1" ht="17.25">
      <c s="107">
        <v>103100602</v>
      </c>
      <c s="110" t="s">
        <v>2266</v>
      </c>
      <c s="276"/>
    </row>
    <row customHeight="1" ht="17.25">
      <c s="107">
        <v>103100699</v>
      </c>
      <c s="110" t="s">
        <v>2267</v>
      </c>
      <c s="276"/>
    </row>
    <row customHeight="1" ht="17.25">
      <c s="107">
        <v>1031008</v>
      </c>
      <c s="125" t="s">
        <v>2268</v>
      </c>
      <c s="276"/>
    </row>
    <row customHeight="1" ht="17.25">
      <c s="107">
        <v>1031009</v>
      </c>
      <c s="125" t="s">
        <v>2269</v>
      </c>
      <c s="276"/>
    </row>
    <row customHeight="1" ht="17.25">
      <c s="107">
        <v>1031010</v>
      </c>
      <c s="125" t="s">
        <v>2270</v>
      </c>
      <c s="276"/>
    </row>
    <row customHeight="1" ht="17.25">
      <c s="107">
        <v>1031011</v>
      </c>
      <c s="125" t="s">
        <v>2271</v>
      </c>
      <c s="276"/>
    </row>
    <row customHeight="1" ht="17.25">
      <c s="107">
        <v>1031012</v>
      </c>
      <c s="125" t="s">
        <v>2272</v>
      </c>
      <c s="276"/>
    </row>
    <row customHeight="1" ht="17.25">
      <c s="107">
        <v>1031013</v>
      </c>
      <c s="125" t="s">
        <v>2273</v>
      </c>
      <c s="274">
        <f>SUM(C71:C72)</f>
        <v>0</v>
      </c>
    </row>
    <row customHeight="1" ht="17.25">
      <c s="107">
        <v>103101301</v>
      </c>
      <c s="110" t="s">
        <v>2274</v>
      </c>
      <c s="276"/>
    </row>
    <row customHeight="1" ht="17.25">
      <c s="107">
        <v>103101399</v>
      </c>
      <c s="110" t="s">
        <v>2275</v>
      </c>
      <c s="276"/>
    </row>
    <row customHeight="1" ht="17.25">
      <c s="107">
        <v>1031014</v>
      </c>
      <c s="125" t="s">
        <v>2276</v>
      </c>
      <c s="276"/>
    </row>
    <row customHeight="1" ht="17.25">
      <c s="107">
        <v>1031099</v>
      </c>
      <c s="125" t="s">
        <v>2277</v>
      </c>
      <c s="274">
        <f>SUM(C75:C76)</f>
        <v>223</v>
      </c>
    </row>
    <row customHeight="1" ht="17.25">
      <c s="107">
        <v>103109998</v>
      </c>
      <c s="110" t="s">
        <v>2278</v>
      </c>
      <c s="276">
        <v>223</v>
      </c>
    </row>
    <row customHeight="1" ht="17.25">
      <c s="107">
        <v>103109999</v>
      </c>
      <c s="110" t="s">
        <v>2279</v>
      </c>
      <c s="276"/>
    </row>
  </sheetData>
  <sheetProtection autoFilter="0" sort="1" allowResizeRows="1" allowResizeColumns="1" objects="1" allowDragInsertRows="1" allowDragInsertColumns="1" insertRows="1" insertColumns="1" deleteRows="1" deleteColumns="1"/>
  <mergeCells count="1">
    <mergeCell ref="A1:C1"/>
  </mergeCells>
  <dataValidations count="1">
    <dataValidation type="decimal" allowBlank="1" showInputMessage="1" showErrorMessage="1" sqref="C5:C76">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A8545-B188-AB38-2F98-C9BC94EE5918}" mc:Ignorable="x14ac">
  <dimension ref="A1:C339"/>
  <sheetViews>
    <sheetView defaultGridColor="0" colorId="8" topLeftCell="A1" showGridLines="0" workbookViewId="0" showZeros="0">
      <selection activeCell="A1" sqref="A1:C1"/>
    </sheetView>
  </sheetViews>
  <sheetFormatPr defaultColWidth="12.125" customHeight="1" defaultRowHeight="15.652500000000002"/>
  <cols>
    <col min="1" max="1" style="244" width="9.50390625" customWidth="1"/>
    <col min="2" max="2" style="244" width="57.25390625" customWidth="1"/>
    <col min="3" max="3" style="244" width="22.50390625" customWidth="1"/>
  </cols>
  <sheetData>
    <row customHeight="1" ht="44.25">
      <c s="269" t="str">
        <f>'##BASEINFO'!$B$2&amp;"度"&amp;'##BASEINFO'!$B$7&amp;"政府性基金预算支出决算功能分类录入表"</f>
        <v>2024年度芷江侗族自治县政府性基金预算支出决算功能分类录入表</v>
      </c>
      <c s="121"/>
      <c s="121"/>
    </row>
    <row customHeight="1" ht="17.25">
      <c s="188"/>
      <c s="188"/>
      <c s="122" t="s">
        <v>169</v>
      </c>
    </row>
    <row customHeight="1" ht="17.25">
      <c s="188"/>
      <c s="188"/>
      <c s="272" t="str">
        <f>"单位："&amp;'##BASEINFO'!$B$19</f>
        <v>单位：万元</v>
      </c>
    </row>
    <row customHeight="1" ht="16.5">
      <c s="104" t="s">
        <v>185</v>
      </c>
      <c s="104" t="s">
        <v>186</v>
      </c>
      <c s="104" t="s">
        <v>187</v>
      </c>
    </row>
    <row customHeight="1" ht="16.5">
      <c s="141"/>
      <c s="104" t="s">
        <v>2280</v>
      </c>
      <c s="274">
        <f>SUM(C6,C13,C28,C44,C49,C56,C72,C133,C172,C222,C232,C236,C240,C244,C248,C253,C285,C302,C319)</f>
        <v>60724</v>
      </c>
    </row>
    <row customHeight="1" ht="16.5">
      <c s="168">
        <v>205</v>
      </c>
      <c s="169" t="s">
        <v>1090</v>
      </c>
      <c s="274">
        <f>C7</f>
        <v>0</v>
      </c>
    </row>
    <row customHeight="1" ht="16.5">
      <c s="168">
        <v>20598</v>
      </c>
      <c s="169" t="s">
        <v>2281</v>
      </c>
      <c s="274">
        <f>SUM(C8:C12)</f>
        <v>0</v>
      </c>
    </row>
    <row customHeight="1" ht="16.5">
      <c s="168">
        <v>2059801</v>
      </c>
      <c s="168" t="s">
        <v>2282</v>
      </c>
      <c s="277"/>
    </row>
    <row customHeight="1" ht="16.5">
      <c s="168">
        <v>2059802</v>
      </c>
      <c s="168" t="s">
        <v>1098</v>
      </c>
      <c s="277"/>
    </row>
    <row customHeight="1" ht="16.5">
      <c s="168">
        <v>2059803</v>
      </c>
      <c s="168" t="s">
        <v>2283</v>
      </c>
      <c s="277"/>
    </row>
    <row customHeight="1" ht="16.5">
      <c s="168">
        <v>2059804</v>
      </c>
      <c s="168" t="s">
        <v>2284</v>
      </c>
      <c s="277"/>
    </row>
    <row customHeight="1" ht="16.5">
      <c s="168">
        <v>2059899</v>
      </c>
      <c s="168" t="s">
        <v>2285</v>
      </c>
      <c s="277"/>
    </row>
    <row customHeight="1" ht="16.5">
      <c s="168">
        <v>206</v>
      </c>
      <c s="134" t="s">
        <v>1139</v>
      </c>
      <c s="274">
        <f>C14+C21</f>
        <v>0</v>
      </c>
    </row>
    <row customHeight="1" ht="16.5">
      <c s="168">
        <v>20610</v>
      </c>
      <c s="134" t="s">
        <v>2286</v>
      </c>
      <c s="274">
        <f>SUM(C15:C20)</f>
        <v>0</v>
      </c>
    </row>
    <row customHeight="1" ht="16.5">
      <c s="168">
        <v>2061001</v>
      </c>
      <c s="135" t="s">
        <v>2287</v>
      </c>
      <c s="277"/>
    </row>
    <row customHeight="1" ht="16.5">
      <c s="168">
        <v>2061002</v>
      </c>
      <c s="135" t="s">
        <v>2288</v>
      </c>
      <c s="277"/>
    </row>
    <row customHeight="1" ht="16.5">
      <c s="168">
        <v>2061003</v>
      </c>
      <c s="135" t="s">
        <v>2289</v>
      </c>
      <c s="277"/>
    </row>
    <row customHeight="1" ht="16.5">
      <c s="168">
        <v>2061004</v>
      </c>
      <c s="135" t="s">
        <v>2290</v>
      </c>
      <c s="277"/>
    </row>
    <row customHeight="1" ht="16.5">
      <c s="168">
        <v>2061005</v>
      </c>
      <c s="135" t="s">
        <v>2291</v>
      </c>
      <c s="277"/>
    </row>
    <row customHeight="1" ht="16.5">
      <c s="168">
        <v>2061099</v>
      </c>
      <c s="135" t="s">
        <v>2292</v>
      </c>
      <c s="277"/>
    </row>
    <row customHeight="1" ht="16.5">
      <c s="168">
        <v>20698</v>
      </c>
      <c s="134" t="s">
        <v>2281</v>
      </c>
      <c s="274">
        <f>SUM(C22:C27)</f>
        <v>0</v>
      </c>
    </row>
    <row customHeight="1" ht="16.5">
      <c s="168">
        <v>2069801</v>
      </c>
      <c s="135" t="s">
        <v>2293</v>
      </c>
      <c s="277"/>
    </row>
    <row customHeight="1" ht="16.5">
      <c s="168">
        <v>2069802</v>
      </c>
      <c s="135" t="s">
        <v>2294</v>
      </c>
      <c s="277"/>
    </row>
    <row customHeight="1" ht="16.5">
      <c s="168">
        <v>2069803</v>
      </c>
      <c s="135" t="s">
        <v>2295</v>
      </c>
      <c s="277"/>
    </row>
    <row customHeight="1" ht="16.5">
      <c s="168">
        <v>2069804</v>
      </c>
      <c s="135" t="s">
        <v>2296</v>
      </c>
      <c s="277"/>
    </row>
    <row customHeight="1" ht="16.5">
      <c s="168">
        <v>2069805</v>
      </c>
      <c s="135" t="s">
        <v>2297</v>
      </c>
      <c s="277"/>
    </row>
    <row customHeight="1" ht="16.5">
      <c s="168">
        <v>2069899</v>
      </c>
      <c s="135" t="s">
        <v>2298</v>
      </c>
      <c s="277"/>
    </row>
    <row customHeight="1" ht="16.5">
      <c s="168">
        <v>207</v>
      </c>
      <c s="134" t="s">
        <v>1188</v>
      </c>
      <c s="274">
        <f>SUM(C29,C35,C41)</f>
        <v>0</v>
      </c>
    </row>
    <row customHeight="1" ht="16.5">
      <c s="168">
        <v>20707</v>
      </c>
      <c s="134" t="s">
        <v>2299</v>
      </c>
      <c s="274">
        <f>SUM(C30:C34)</f>
        <v>0</v>
      </c>
    </row>
    <row customHeight="1" ht="16.5">
      <c s="168">
        <v>2070701</v>
      </c>
      <c s="135" t="s">
        <v>2300</v>
      </c>
      <c s="277"/>
    </row>
    <row customHeight="1" ht="16.5">
      <c s="168">
        <v>2070702</v>
      </c>
      <c s="135" t="s">
        <v>2301</v>
      </c>
      <c s="277"/>
    </row>
    <row customHeight="1" ht="16.5">
      <c s="168">
        <v>2070703</v>
      </c>
      <c s="135" t="s">
        <v>2302</v>
      </c>
      <c s="277"/>
    </row>
    <row customHeight="1" ht="16.5">
      <c s="168">
        <v>2070704</v>
      </c>
      <c s="135" t="s">
        <v>2303</v>
      </c>
      <c s="277"/>
    </row>
    <row customHeight="1" ht="16.5">
      <c s="168">
        <v>2070799</v>
      </c>
      <c s="135" t="s">
        <v>2304</v>
      </c>
      <c s="277"/>
    </row>
    <row customHeight="1" ht="16.5">
      <c s="168">
        <v>20709</v>
      </c>
      <c s="134" t="s">
        <v>2305</v>
      </c>
      <c s="274">
        <f>SUM(C36:C40)</f>
        <v>0</v>
      </c>
    </row>
    <row customHeight="1" ht="16.5">
      <c s="168">
        <v>2070901</v>
      </c>
      <c s="135" t="s">
        <v>2306</v>
      </c>
      <c s="277"/>
    </row>
    <row customHeight="1" ht="16.5">
      <c s="168">
        <v>2070902</v>
      </c>
      <c s="135" t="s">
        <v>2307</v>
      </c>
      <c s="277"/>
    </row>
    <row customHeight="1" ht="16.5">
      <c s="168">
        <v>2070903</v>
      </c>
      <c s="135" t="s">
        <v>2308</v>
      </c>
      <c s="277"/>
    </row>
    <row customHeight="1" ht="16.5">
      <c s="168">
        <v>2070904</v>
      </c>
      <c s="135" t="s">
        <v>2309</v>
      </c>
      <c s="277"/>
    </row>
    <row customHeight="1" ht="16.5">
      <c s="168">
        <v>2070999</v>
      </c>
      <c s="135" t="s">
        <v>2310</v>
      </c>
      <c s="277"/>
    </row>
    <row customHeight="1" ht="16.5">
      <c s="168">
        <v>20710</v>
      </c>
      <c s="134" t="s">
        <v>2311</v>
      </c>
      <c s="274">
        <f>SUM(C42:C43)</f>
        <v>0</v>
      </c>
    </row>
    <row customHeight="1" ht="16.5">
      <c s="168">
        <v>2071001</v>
      </c>
      <c s="135" t="s">
        <v>2312</v>
      </c>
      <c s="277"/>
    </row>
    <row customHeight="1" ht="16.5">
      <c s="168">
        <v>2071099</v>
      </c>
      <c s="135" t="s">
        <v>2313</v>
      </c>
      <c s="277"/>
    </row>
    <row customHeight="1" ht="16.5">
      <c s="168">
        <v>208</v>
      </c>
      <c s="169" t="s">
        <v>1230</v>
      </c>
      <c s="274">
        <f>C45</f>
        <v>0</v>
      </c>
    </row>
    <row customHeight="1" ht="16.5">
      <c s="168">
        <v>20898</v>
      </c>
      <c s="169" t="s">
        <v>2281</v>
      </c>
      <c s="274">
        <f>SUM(C46:C48)</f>
        <v>0</v>
      </c>
    </row>
    <row customHeight="1" ht="16.5">
      <c s="168">
        <v>2089801</v>
      </c>
      <c s="168" t="s">
        <v>2314</v>
      </c>
      <c s="277"/>
    </row>
    <row customHeight="1" ht="16.5">
      <c s="168">
        <v>2089802</v>
      </c>
      <c s="168" t="s">
        <v>2315</v>
      </c>
      <c s="277"/>
    </row>
    <row customHeight="1" ht="16.5">
      <c s="168">
        <v>2089899</v>
      </c>
      <c s="168" t="s">
        <v>2316</v>
      </c>
      <c s="277"/>
    </row>
    <row customHeight="1" ht="16.5">
      <c s="168">
        <v>210</v>
      </c>
      <c s="169" t="s">
        <v>1339</v>
      </c>
      <c s="274">
        <f>C50</f>
        <v>0</v>
      </c>
    </row>
    <row customHeight="1" ht="16.5">
      <c s="168">
        <v>21098</v>
      </c>
      <c s="169" t="s">
        <v>2281</v>
      </c>
      <c s="274">
        <f>SUM(C51:C55)</f>
        <v>0</v>
      </c>
    </row>
    <row customHeight="1" ht="16.5">
      <c s="168">
        <v>2109801</v>
      </c>
      <c s="168" t="s">
        <v>2317</v>
      </c>
      <c s="277"/>
    </row>
    <row customHeight="1" ht="16.5">
      <c s="168">
        <v>2109802</v>
      </c>
      <c s="168" t="s">
        <v>2318</v>
      </c>
      <c s="277"/>
    </row>
    <row customHeight="1" ht="16.5">
      <c s="168">
        <v>2109803</v>
      </c>
      <c s="168" t="s">
        <v>2319</v>
      </c>
      <c s="277"/>
    </row>
    <row customHeight="1" ht="16.5">
      <c s="168">
        <v>2109804</v>
      </c>
      <c s="168" t="s">
        <v>2320</v>
      </c>
      <c s="277"/>
    </row>
    <row customHeight="1" ht="16.5">
      <c s="168">
        <v>2109899</v>
      </c>
      <c s="168" t="s">
        <v>2321</v>
      </c>
      <c s="277"/>
    </row>
    <row customHeight="1" ht="16.5">
      <c s="168">
        <v>211</v>
      </c>
      <c s="134" t="s">
        <v>1406</v>
      </c>
      <c s="274">
        <f>SUM(C57,C62,C67)</f>
        <v>0</v>
      </c>
    </row>
    <row customHeight="1" ht="16.5">
      <c s="168">
        <v>21160</v>
      </c>
      <c s="134" t="s">
        <v>2322</v>
      </c>
      <c s="274">
        <f>SUM(C58:C61)</f>
        <v>0</v>
      </c>
    </row>
    <row customHeight="1" ht="16.5">
      <c s="168">
        <v>2116001</v>
      </c>
      <c s="135" t="s">
        <v>2323</v>
      </c>
      <c s="277"/>
    </row>
    <row customHeight="1" ht="16.5">
      <c s="168">
        <v>2116002</v>
      </c>
      <c s="135" t="s">
        <v>2324</v>
      </c>
      <c s="277"/>
    </row>
    <row customHeight="1" ht="16.5">
      <c s="168">
        <v>2116003</v>
      </c>
      <c s="135" t="s">
        <v>2325</v>
      </c>
      <c s="277"/>
    </row>
    <row customHeight="1" ht="16.5">
      <c s="168">
        <v>2116099</v>
      </c>
      <c s="135" t="s">
        <v>2326</v>
      </c>
      <c s="277"/>
    </row>
    <row customHeight="1" ht="16.5">
      <c s="168">
        <v>21161</v>
      </c>
      <c s="134" t="s">
        <v>2327</v>
      </c>
      <c s="274">
        <f>SUM(C63:C66)</f>
        <v>0</v>
      </c>
    </row>
    <row customHeight="1" ht="16.5">
      <c s="168">
        <v>2116101</v>
      </c>
      <c s="135" t="s">
        <v>2328</v>
      </c>
      <c s="277"/>
    </row>
    <row customHeight="1" ht="16.5">
      <c s="168">
        <v>2116102</v>
      </c>
      <c s="135" t="s">
        <v>2329</v>
      </c>
      <c s="277"/>
    </row>
    <row customHeight="1" ht="16.5">
      <c s="168">
        <v>2116103</v>
      </c>
      <c s="135" t="s">
        <v>2330</v>
      </c>
      <c s="277"/>
    </row>
    <row customHeight="1" ht="16.5">
      <c s="168">
        <v>2116104</v>
      </c>
      <c s="135" t="s">
        <v>2331</v>
      </c>
      <c s="277"/>
    </row>
    <row customHeight="1" ht="16.5">
      <c s="168">
        <v>21198</v>
      </c>
      <c s="134" t="s">
        <v>2281</v>
      </c>
      <c s="274">
        <f>SUM(C68:C71)</f>
        <v>0</v>
      </c>
    </row>
    <row customHeight="1" ht="16.5">
      <c s="168">
        <v>2119801</v>
      </c>
      <c s="135" t="s">
        <v>2332</v>
      </c>
      <c s="277"/>
    </row>
    <row customHeight="1" ht="16.5">
      <c s="168">
        <v>2119802</v>
      </c>
      <c s="135" t="s">
        <v>2333</v>
      </c>
      <c s="277"/>
    </row>
    <row customHeight="1" ht="16.5">
      <c s="168">
        <v>2119803</v>
      </c>
      <c s="135" t="s">
        <v>2334</v>
      </c>
      <c s="277"/>
    </row>
    <row customHeight="1" ht="16.5">
      <c s="168">
        <v>2119899</v>
      </c>
      <c s="135" t="s">
        <v>2335</v>
      </c>
      <c s="277"/>
    </row>
    <row customHeight="1" ht="16.5">
      <c s="168">
        <v>212</v>
      </c>
      <c s="134" t="s">
        <v>1469</v>
      </c>
      <c s="274">
        <f>SUM(C73,C89,C93:C94,C100,C104,C108,C112,C118,C121,C130)</f>
        <v>26447</v>
      </c>
    </row>
    <row customHeight="1" ht="16.5">
      <c s="168">
        <v>21208</v>
      </c>
      <c s="134" t="s">
        <v>2336</v>
      </c>
      <c s="274">
        <f>SUM(C74:C88)</f>
        <v>26254</v>
      </c>
    </row>
    <row customHeight="1" ht="16.5">
      <c s="168">
        <v>2120801</v>
      </c>
      <c s="135" t="s">
        <v>2337</v>
      </c>
      <c s="277">
        <v>6699</v>
      </c>
    </row>
    <row customHeight="1" ht="16.5">
      <c s="168">
        <v>2120802</v>
      </c>
      <c s="135" t="s">
        <v>2338</v>
      </c>
      <c s="277">
        <v>1347</v>
      </c>
    </row>
    <row customHeight="1" ht="16.5">
      <c s="168">
        <v>2120803</v>
      </c>
      <c s="135" t="s">
        <v>2339</v>
      </c>
      <c s="277"/>
    </row>
    <row customHeight="1" ht="16.5">
      <c s="168">
        <v>2120804</v>
      </c>
      <c s="135" t="s">
        <v>2340</v>
      </c>
      <c s="277">
        <v>8049</v>
      </c>
    </row>
    <row customHeight="1" ht="16.5">
      <c s="168">
        <v>2120805</v>
      </c>
      <c s="135" t="s">
        <v>2341</v>
      </c>
      <c s="277"/>
    </row>
    <row customHeight="1" ht="16.5">
      <c s="168">
        <v>2120806</v>
      </c>
      <c s="135" t="s">
        <v>2342</v>
      </c>
      <c s="277"/>
    </row>
    <row customHeight="1" ht="16.5">
      <c s="168">
        <v>2120807</v>
      </c>
      <c s="135" t="s">
        <v>2343</v>
      </c>
      <c s="277"/>
    </row>
    <row customHeight="1" ht="16.5">
      <c s="168">
        <v>2120809</v>
      </c>
      <c s="135" t="s">
        <v>2344</v>
      </c>
      <c s="277"/>
    </row>
    <row customHeight="1" ht="16.5">
      <c s="168">
        <v>2120810</v>
      </c>
      <c s="135" t="s">
        <v>2345</v>
      </c>
      <c s="277"/>
    </row>
    <row customHeight="1" ht="16.5">
      <c s="168">
        <v>2120811</v>
      </c>
      <c s="135" t="s">
        <v>2346</v>
      </c>
      <c s="277"/>
    </row>
    <row customHeight="1" ht="16.5">
      <c s="168">
        <v>2120813</v>
      </c>
      <c s="135" t="s">
        <v>1759</v>
      </c>
      <c s="277"/>
    </row>
    <row customHeight="1" ht="16.5">
      <c s="168">
        <v>2120814</v>
      </c>
      <c s="135" t="s">
        <v>2347</v>
      </c>
      <c s="277"/>
    </row>
    <row customHeight="1" ht="16.5">
      <c s="168">
        <v>2120815</v>
      </c>
      <c s="135" t="s">
        <v>2348</v>
      </c>
      <c s="277"/>
    </row>
    <row customHeight="1" ht="16.5">
      <c s="168">
        <v>2120816</v>
      </c>
      <c s="135" t="s">
        <v>2349</v>
      </c>
      <c s="277"/>
    </row>
    <row customHeight="1" ht="16.5">
      <c s="168">
        <v>2120899</v>
      </c>
      <c s="135" t="s">
        <v>2350</v>
      </c>
      <c s="277">
        <v>10159</v>
      </c>
    </row>
    <row customHeight="1" ht="16.5">
      <c s="168">
        <v>21210</v>
      </c>
      <c s="134" t="s">
        <v>2351</v>
      </c>
      <c s="274">
        <f>SUM(C90:C92)</f>
        <v>0</v>
      </c>
    </row>
    <row customHeight="1" ht="16.5">
      <c s="168">
        <v>2121001</v>
      </c>
      <c s="135" t="s">
        <v>2337</v>
      </c>
      <c s="277"/>
    </row>
    <row customHeight="1" ht="16.5">
      <c s="168">
        <v>2121002</v>
      </c>
      <c s="135" t="s">
        <v>2338</v>
      </c>
      <c s="277"/>
    </row>
    <row customHeight="1" ht="16.5">
      <c s="168">
        <v>2121099</v>
      </c>
      <c s="135" t="s">
        <v>2352</v>
      </c>
      <c s="277"/>
    </row>
    <row customHeight="1" ht="16.5">
      <c s="168">
        <v>21211</v>
      </c>
      <c s="134" t="s">
        <v>2353</v>
      </c>
      <c s="277"/>
    </row>
    <row customHeight="1" ht="16.5">
      <c s="168">
        <v>21213</v>
      </c>
      <c s="134" t="s">
        <v>2354</v>
      </c>
      <c s="274">
        <f>SUM(C95:C99)</f>
        <v>181</v>
      </c>
    </row>
    <row customHeight="1" ht="16.5">
      <c s="168">
        <v>2121301</v>
      </c>
      <c s="135" t="s">
        <v>2355</v>
      </c>
      <c s="277">
        <v>41</v>
      </c>
    </row>
    <row customHeight="1" ht="16.5">
      <c s="168">
        <v>2121302</v>
      </c>
      <c s="135" t="s">
        <v>2356</v>
      </c>
      <c s="277"/>
    </row>
    <row customHeight="1" ht="16.5">
      <c s="168">
        <v>2121303</v>
      </c>
      <c s="135" t="s">
        <v>2357</v>
      </c>
      <c s="277"/>
    </row>
    <row customHeight="1" ht="16.5">
      <c s="168">
        <v>2121304</v>
      </c>
      <c s="135" t="s">
        <v>2358</v>
      </c>
      <c s="277"/>
    </row>
    <row customHeight="1" ht="16.5">
      <c s="168">
        <v>2121399</v>
      </c>
      <c s="135" t="s">
        <v>2359</v>
      </c>
      <c s="277">
        <v>140</v>
      </c>
    </row>
    <row customHeight="1" ht="16.5">
      <c s="168">
        <v>21214</v>
      </c>
      <c s="134" t="s">
        <v>2360</v>
      </c>
      <c s="274">
        <f>SUM(C101:C103)</f>
        <v>12</v>
      </c>
    </row>
    <row customHeight="1" ht="16.5">
      <c s="168">
        <v>2121401</v>
      </c>
      <c s="135" t="s">
        <v>2361</v>
      </c>
      <c s="277"/>
    </row>
    <row customHeight="1" ht="16.5">
      <c s="168">
        <v>2121402</v>
      </c>
      <c s="135" t="s">
        <v>2362</v>
      </c>
      <c s="277">
        <v>12</v>
      </c>
    </row>
    <row customHeight="1" ht="16.5">
      <c s="168">
        <v>2121499</v>
      </c>
      <c s="135" t="s">
        <v>2363</v>
      </c>
      <c s="277"/>
    </row>
    <row customHeight="1" ht="16.5">
      <c s="168">
        <v>21215</v>
      </c>
      <c s="134" t="s">
        <v>2364</v>
      </c>
      <c s="274">
        <f>SUM(C105:C107)</f>
        <v>0</v>
      </c>
    </row>
    <row customHeight="1" ht="16.5">
      <c s="168">
        <v>2121501</v>
      </c>
      <c s="135" t="s">
        <v>2365</v>
      </c>
      <c s="277"/>
    </row>
    <row customHeight="1" ht="16.5">
      <c s="168">
        <v>2121502</v>
      </c>
      <c s="135" t="s">
        <v>2366</v>
      </c>
      <c s="277"/>
    </row>
    <row customHeight="1" ht="16.5">
      <c s="168">
        <v>2121599</v>
      </c>
      <c s="135" t="s">
        <v>2367</v>
      </c>
      <c s="277"/>
    </row>
    <row customHeight="1" ht="16.5">
      <c s="168">
        <v>21216</v>
      </c>
      <c s="134" t="s">
        <v>2368</v>
      </c>
      <c s="274">
        <f>SUM(C109:C111)</f>
        <v>0</v>
      </c>
    </row>
    <row customHeight="1" ht="16.5">
      <c s="168">
        <v>2121601</v>
      </c>
      <c s="135" t="s">
        <v>2365</v>
      </c>
      <c s="277"/>
    </row>
    <row customHeight="1" ht="16.5">
      <c s="168">
        <v>2121602</v>
      </c>
      <c s="135" t="s">
        <v>2366</v>
      </c>
      <c s="277"/>
    </row>
    <row customHeight="1" ht="16.5">
      <c s="168">
        <v>2121699</v>
      </c>
      <c s="135" t="s">
        <v>2369</v>
      </c>
      <c s="277"/>
    </row>
    <row customHeight="1" ht="16.5">
      <c s="168">
        <v>21217</v>
      </c>
      <c s="134" t="s">
        <v>2370</v>
      </c>
      <c s="274">
        <f>SUM(C113:C117)</f>
        <v>0</v>
      </c>
    </row>
    <row customHeight="1" ht="16.5">
      <c s="168">
        <v>2121701</v>
      </c>
      <c s="135" t="s">
        <v>2371</v>
      </c>
      <c s="277"/>
    </row>
    <row customHeight="1" ht="16.5">
      <c s="168">
        <v>2121702</v>
      </c>
      <c s="135" t="s">
        <v>2372</v>
      </c>
      <c s="277"/>
    </row>
    <row customHeight="1" ht="16.5">
      <c s="168">
        <v>2121703</v>
      </c>
      <c s="135" t="s">
        <v>2373</v>
      </c>
      <c s="277"/>
    </row>
    <row customHeight="1" ht="16.5">
      <c s="168">
        <v>2121704</v>
      </c>
      <c s="135" t="s">
        <v>2374</v>
      </c>
      <c s="277"/>
    </row>
    <row customHeight="1" ht="16.5">
      <c s="168">
        <v>2121799</v>
      </c>
      <c s="135" t="s">
        <v>2375</v>
      </c>
      <c s="277"/>
    </row>
    <row customHeight="1" ht="16.5">
      <c s="168">
        <v>21218</v>
      </c>
      <c s="134" t="s">
        <v>2376</v>
      </c>
      <c s="274">
        <f>SUM(C119:C120)</f>
        <v>0</v>
      </c>
    </row>
    <row customHeight="1" ht="16.5">
      <c s="168">
        <v>2121801</v>
      </c>
      <c s="135" t="s">
        <v>2377</v>
      </c>
      <c s="277"/>
    </row>
    <row customHeight="1" ht="16.5">
      <c s="168">
        <v>2121899</v>
      </c>
      <c s="135" t="s">
        <v>2378</v>
      </c>
      <c s="277"/>
    </row>
    <row customHeight="1" ht="16.5">
      <c s="168">
        <v>21219</v>
      </c>
      <c s="134" t="s">
        <v>2379</v>
      </c>
      <c s="274">
        <f>SUM(C122:C129)</f>
        <v>0</v>
      </c>
    </row>
    <row customHeight="1" ht="16.5">
      <c s="168">
        <v>2121901</v>
      </c>
      <c s="135" t="s">
        <v>2365</v>
      </c>
      <c s="277"/>
    </row>
    <row customHeight="1" ht="16.5">
      <c s="168">
        <v>2121902</v>
      </c>
      <c s="135" t="s">
        <v>2366</v>
      </c>
      <c s="277"/>
    </row>
    <row customHeight="1" ht="16.5">
      <c s="168">
        <v>2121903</v>
      </c>
      <c s="135" t="s">
        <v>2380</v>
      </c>
      <c s="277"/>
    </row>
    <row customHeight="1" ht="16.5">
      <c s="168">
        <v>2121904</v>
      </c>
      <c s="135" t="s">
        <v>2381</v>
      </c>
      <c s="277"/>
    </row>
    <row customHeight="1" ht="16.5">
      <c s="168">
        <v>2121905</v>
      </c>
      <c s="135" t="s">
        <v>2382</v>
      </c>
      <c s="277"/>
    </row>
    <row customHeight="1" ht="16.5">
      <c s="168">
        <v>2121906</v>
      </c>
      <c s="135" t="s">
        <v>2383</v>
      </c>
      <c s="277"/>
    </row>
    <row customHeight="1" ht="16.5">
      <c s="168">
        <v>2121907</v>
      </c>
      <c s="135" t="s">
        <v>2384</v>
      </c>
      <c s="277"/>
    </row>
    <row customHeight="1" ht="16.5">
      <c s="168">
        <v>2121999</v>
      </c>
      <c s="135" t="s">
        <v>2385</v>
      </c>
      <c s="277"/>
    </row>
    <row customHeight="1" ht="16.5">
      <c s="168">
        <v>21298</v>
      </c>
      <c s="134" t="s">
        <v>2281</v>
      </c>
      <c s="274">
        <f>SUM(C131:C132)</f>
        <v>0</v>
      </c>
    </row>
    <row customHeight="1" ht="16.5">
      <c s="168">
        <v>2129801</v>
      </c>
      <c s="135" t="s">
        <v>2386</v>
      </c>
      <c s="277"/>
    </row>
    <row customHeight="1" ht="16.5">
      <c s="168">
        <v>2129899</v>
      </c>
      <c s="135" t="s">
        <v>2387</v>
      </c>
      <c s="277"/>
    </row>
    <row customHeight="1" ht="16.5">
      <c s="168">
        <v>213</v>
      </c>
      <c s="134" t="s">
        <v>1489</v>
      </c>
      <c s="274">
        <f>SUM(C134,C139,C144,C149,C152,C157,C161,C165,C168)</f>
        <v>2448</v>
      </c>
    </row>
    <row customHeight="1" ht="16.5">
      <c s="168">
        <v>21366</v>
      </c>
      <c s="134" t="s">
        <v>2388</v>
      </c>
      <c s="274">
        <f>SUM(C135:C138)</f>
        <v>90</v>
      </c>
    </row>
    <row customHeight="1" ht="16.5">
      <c s="168">
        <v>2136601</v>
      </c>
      <c s="135" t="s">
        <v>2389</v>
      </c>
      <c s="277">
        <v>90</v>
      </c>
    </row>
    <row customHeight="1" ht="16.5">
      <c s="168">
        <v>2136602</v>
      </c>
      <c s="135" t="s">
        <v>2390</v>
      </c>
      <c s="277"/>
    </row>
    <row customHeight="1" ht="16.5">
      <c s="168">
        <v>2136603</v>
      </c>
      <c s="135" t="s">
        <v>2391</v>
      </c>
      <c s="277"/>
    </row>
    <row customHeight="1" ht="16.5">
      <c s="168">
        <v>2136699</v>
      </c>
      <c s="135" t="s">
        <v>2392</v>
      </c>
      <c s="277"/>
    </row>
    <row customHeight="1" ht="16.5">
      <c s="168">
        <v>21367</v>
      </c>
      <c s="134" t="s">
        <v>2393</v>
      </c>
      <c s="274">
        <f>SUM(C140:C143)</f>
        <v>0</v>
      </c>
    </row>
    <row customHeight="1" ht="16.5">
      <c s="168">
        <v>2136701</v>
      </c>
      <c s="135" t="s">
        <v>2389</v>
      </c>
      <c s="277"/>
    </row>
    <row customHeight="1" ht="16.5">
      <c s="168">
        <v>2136702</v>
      </c>
      <c s="135" t="s">
        <v>2390</v>
      </c>
      <c s="277"/>
    </row>
    <row customHeight="1" ht="16.5">
      <c s="168">
        <v>2136703</v>
      </c>
      <c s="135" t="s">
        <v>2394</v>
      </c>
      <c s="277"/>
    </row>
    <row customHeight="1" ht="16.5">
      <c s="168">
        <v>2136799</v>
      </c>
      <c s="135" t="s">
        <v>2395</v>
      </c>
      <c s="277"/>
    </row>
    <row customHeight="1" ht="16.5">
      <c s="168">
        <v>21369</v>
      </c>
      <c s="134" t="s">
        <v>2396</v>
      </c>
      <c s="274">
        <f>SUM(C145:C148)</f>
        <v>0</v>
      </c>
    </row>
    <row customHeight="1" ht="16.5">
      <c s="168">
        <v>2136901</v>
      </c>
      <c s="135" t="s">
        <v>1552</v>
      </c>
      <c s="277"/>
    </row>
    <row customHeight="1" ht="16.5">
      <c s="168">
        <v>2136902</v>
      </c>
      <c s="135" t="s">
        <v>2397</v>
      </c>
      <c s="277"/>
    </row>
    <row customHeight="1" ht="16.5">
      <c s="168">
        <v>2136903</v>
      </c>
      <c s="135" t="s">
        <v>2398</v>
      </c>
      <c s="277"/>
    </row>
    <row customHeight="1" ht="16.5">
      <c s="168">
        <v>2136999</v>
      </c>
      <c s="135" t="s">
        <v>2399</v>
      </c>
      <c s="277"/>
    </row>
    <row customHeight="1" ht="16.5">
      <c s="168">
        <v>21370</v>
      </c>
      <c s="134" t="s">
        <v>2400</v>
      </c>
      <c s="274">
        <f>SUM(C150:C151)</f>
        <v>0</v>
      </c>
    </row>
    <row customHeight="1" ht="16.5">
      <c s="168">
        <v>2137001</v>
      </c>
      <c s="135" t="s">
        <v>2401</v>
      </c>
      <c s="277"/>
    </row>
    <row customHeight="1" ht="16.5">
      <c s="168">
        <v>2137099</v>
      </c>
      <c s="135" t="s">
        <v>2402</v>
      </c>
      <c s="277"/>
    </row>
    <row customHeight="1" ht="16.5">
      <c s="168">
        <v>21371</v>
      </c>
      <c s="134" t="s">
        <v>2403</v>
      </c>
      <c s="274">
        <f>SUM(C153:C156)</f>
        <v>0</v>
      </c>
    </row>
    <row customHeight="1" ht="16.5">
      <c s="168">
        <v>2137101</v>
      </c>
      <c s="135" t="s">
        <v>2404</v>
      </c>
      <c s="277"/>
    </row>
    <row customHeight="1" ht="16.5">
      <c s="168">
        <v>2137102</v>
      </c>
      <c s="135" t="s">
        <v>2405</v>
      </c>
      <c s="277"/>
    </row>
    <row customHeight="1" ht="16.5">
      <c s="168">
        <v>2137103</v>
      </c>
      <c s="135" t="s">
        <v>2406</v>
      </c>
      <c s="277"/>
    </row>
    <row customHeight="1" ht="16.5">
      <c s="168">
        <v>2137199</v>
      </c>
      <c s="135" t="s">
        <v>2407</v>
      </c>
      <c s="277"/>
    </row>
    <row customHeight="1" ht="16.5">
      <c s="168">
        <v>21372</v>
      </c>
      <c s="134" t="s">
        <v>2408</v>
      </c>
      <c s="274">
        <f>SUM(C158:C160)</f>
        <v>2348</v>
      </c>
    </row>
    <row customHeight="1" ht="16.5">
      <c s="168">
        <v>2137201</v>
      </c>
      <c s="135" t="s">
        <v>2409</v>
      </c>
      <c s="277">
        <v>1036</v>
      </c>
    </row>
    <row customHeight="1" ht="16.5">
      <c s="168">
        <v>2137202</v>
      </c>
      <c s="135" t="s">
        <v>2389</v>
      </c>
      <c s="277">
        <v>1312</v>
      </c>
    </row>
    <row customHeight="1" ht="16.5">
      <c s="168">
        <v>2137299</v>
      </c>
      <c s="135" t="s">
        <v>2410</v>
      </c>
      <c s="277"/>
    </row>
    <row customHeight="1" ht="16.5">
      <c s="168">
        <v>21373</v>
      </c>
      <c s="134" t="s">
        <v>2411</v>
      </c>
      <c s="274">
        <f>SUM(C162:C164)</f>
        <v>10</v>
      </c>
    </row>
    <row customHeight="1" ht="16.5">
      <c s="168">
        <v>2137301</v>
      </c>
      <c s="135" t="s">
        <v>2409</v>
      </c>
      <c s="277"/>
    </row>
    <row customHeight="1" ht="16.5">
      <c s="168">
        <v>2137302</v>
      </c>
      <c s="135" t="s">
        <v>2389</v>
      </c>
      <c s="277">
        <v>10</v>
      </c>
    </row>
    <row customHeight="1" ht="16.5">
      <c s="168">
        <v>2137399</v>
      </c>
      <c s="135" t="s">
        <v>2412</v>
      </c>
      <c s="277"/>
    </row>
    <row customHeight="1" ht="16.5">
      <c s="168">
        <v>21374</v>
      </c>
      <c s="134" t="s">
        <v>2413</v>
      </c>
      <c s="274">
        <f>SUM(C166:C167)</f>
        <v>0</v>
      </c>
    </row>
    <row customHeight="1" ht="16.5">
      <c s="168">
        <v>2137401</v>
      </c>
      <c s="135" t="s">
        <v>2389</v>
      </c>
      <c s="277"/>
    </row>
    <row customHeight="1" ht="16.5">
      <c s="168">
        <v>2137499</v>
      </c>
      <c s="135" t="s">
        <v>2414</v>
      </c>
      <c s="277"/>
    </row>
    <row customHeight="1" ht="16.5">
      <c s="168">
        <v>21398</v>
      </c>
      <c s="134" t="s">
        <v>2281</v>
      </c>
      <c s="274">
        <f>SUM(C169:C171)</f>
        <v>0</v>
      </c>
    </row>
    <row customHeight="1" ht="16.5">
      <c s="168">
        <v>2139801</v>
      </c>
      <c s="135" t="s">
        <v>2415</v>
      </c>
      <c s="277"/>
    </row>
    <row customHeight="1" ht="16.5">
      <c s="168">
        <v>2139802</v>
      </c>
      <c s="135" t="s">
        <v>2416</v>
      </c>
      <c s="277"/>
    </row>
    <row customHeight="1" ht="16.5">
      <c s="168">
        <v>2139899</v>
      </c>
      <c s="135" t="s">
        <v>2417</v>
      </c>
      <c s="277"/>
    </row>
    <row customHeight="1" ht="16.5">
      <c s="168">
        <v>214</v>
      </c>
      <c s="134" t="s">
        <v>1581</v>
      </c>
      <c s="274">
        <f>SUM(C173,C178,C183,C192,C199,C209,C212,C215,C216)</f>
        <v>0</v>
      </c>
    </row>
    <row customHeight="1" ht="16.5">
      <c s="168">
        <v>21460</v>
      </c>
      <c s="134" t="s">
        <v>2418</v>
      </c>
      <c s="274">
        <f>SUM(C174:C177)</f>
        <v>0</v>
      </c>
    </row>
    <row customHeight="1" ht="16.5">
      <c s="168">
        <v>2146001</v>
      </c>
      <c s="135" t="s">
        <v>1583</v>
      </c>
      <c s="277"/>
    </row>
    <row customHeight="1" ht="16.5">
      <c s="168">
        <v>2146002</v>
      </c>
      <c s="135" t="s">
        <v>1584</v>
      </c>
      <c s="277"/>
    </row>
    <row customHeight="1" ht="16.5">
      <c s="168">
        <v>2146003</v>
      </c>
      <c s="135" t="s">
        <v>2419</v>
      </c>
      <c s="277"/>
    </row>
    <row customHeight="1" ht="16.5">
      <c s="168">
        <v>2146099</v>
      </c>
      <c s="135" t="s">
        <v>2420</v>
      </c>
      <c s="277"/>
    </row>
    <row customHeight="1" ht="16.5">
      <c s="168">
        <v>21462</v>
      </c>
      <c s="134" t="s">
        <v>2421</v>
      </c>
      <c s="274">
        <f>SUM(C179:C182)</f>
        <v>0</v>
      </c>
    </row>
    <row customHeight="1" ht="16.5">
      <c s="168">
        <v>2146201</v>
      </c>
      <c s="135" t="s">
        <v>2419</v>
      </c>
      <c s="277"/>
    </row>
    <row customHeight="1" ht="16.5">
      <c s="168">
        <v>2146202</v>
      </c>
      <c s="135" t="s">
        <v>2422</v>
      </c>
      <c s="277"/>
    </row>
    <row customHeight="1" ht="16.5">
      <c s="168">
        <v>2146203</v>
      </c>
      <c s="135" t="s">
        <v>2423</v>
      </c>
      <c s="277"/>
    </row>
    <row customHeight="1" ht="16.5">
      <c s="168">
        <v>2146299</v>
      </c>
      <c s="135" t="s">
        <v>2424</v>
      </c>
      <c s="277"/>
    </row>
    <row customHeight="1" ht="16.5">
      <c s="168">
        <v>21464</v>
      </c>
      <c s="134" t="s">
        <v>2425</v>
      </c>
      <c s="274">
        <f>SUM(C184:C191)</f>
        <v>0</v>
      </c>
    </row>
    <row customHeight="1" ht="16.5">
      <c s="168">
        <v>2146401</v>
      </c>
      <c s="135" t="s">
        <v>2426</v>
      </c>
      <c s="277"/>
    </row>
    <row customHeight="1" ht="16.5">
      <c s="168">
        <v>2146402</v>
      </c>
      <c s="135" t="s">
        <v>2427</v>
      </c>
      <c s="277"/>
    </row>
    <row customHeight="1" ht="16.5">
      <c s="168">
        <v>2146403</v>
      </c>
      <c s="135" t="s">
        <v>2428</v>
      </c>
      <c s="277"/>
    </row>
    <row customHeight="1" ht="16.5">
      <c s="168">
        <v>2146404</v>
      </c>
      <c s="135" t="s">
        <v>2429</v>
      </c>
      <c s="277"/>
    </row>
    <row customHeight="1" ht="16.5">
      <c s="168">
        <v>2146405</v>
      </c>
      <c s="135" t="s">
        <v>2430</v>
      </c>
      <c s="277"/>
    </row>
    <row customHeight="1" ht="16.5">
      <c s="168">
        <v>2146406</v>
      </c>
      <c s="135" t="s">
        <v>2431</v>
      </c>
      <c s="277"/>
    </row>
    <row customHeight="1" ht="16.5">
      <c s="168">
        <v>2146407</v>
      </c>
      <c s="135" t="s">
        <v>2432</v>
      </c>
      <c s="277"/>
    </row>
    <row customHeight="1" ht="16.5">
      <c s="168">
        <v>2146499</v>
      </c>
      <c s="135" t="s">
        <v>2433</v>
      </c>
      <c s="277"/>
    </row>
    <row customHeight="1" ht="16.5">
      <c s="168">
        <v>21468</v>
      </c>
      <c s="134" t="s">
        <v>2434</v>
      </c>
      <c s="274">
        <f>SUM(C193:C198)</f>
        <v>0</v>
      </c>
    </row>
    <row customHeight="1" ht="16.5">
      <c s="168">
        <v>2146801</v>
      </c>
      <c s="135" t="s">
        <v>2435</v>
      </c>
      <c s="277"/>
    </row>
    <row customHeight="1" ht="16.5">
      <c s="168">
        <v>2146802</v>
      </c>
      <c s="135" t="s">
        <v>2436</v>
      </c>
      <c s="277"/>
    </row>
    <row customHeight="1" ht="16.5">
      <c s="168">
        <v>2146803</v>
      </c>
      <c s="135" t="s">
        <v>2437</v>
      </c>
      <c s="277"/>
    </row>
    <row customHeight="1" ht="16.5">
      <c s="168">
        <v>2146804</v>
      </c>
      <c s="135" t="s">
        <v>2438</v>
      </c>
      <c s="277"/>
    </row>
    <row customHeight="1" ht="16.5">
      <c s="168">
        <v>2146805</v>
      </c>
      <c s="135" t="s">
        <v>2439</v>
      </c>
      <c s="277"/>
    </row>
    <row customHeight="1" ht="16.5">
      <c s="168">
        <v>2146899</v>
      </c>
      <c s="135" t="s">
        <v>2440</v>
      </c>
      <c s="277"/>
    </row>
    <row customHeight="1" ht="16.5">
      <c s="168">
        <v>21469</v>
      </c>
      <c s="134" t="s">
        <v>2441</v>
      </c>
      <c s="274">
        <f>SUM(C200:C208)</f>
        <v>0</v>
      </c>
    </row>
    <row customHeight="1" ht="16.5">
      <c s="168">
        <v>2146901</v>
      </c>
      <c s="135" t="s">
        <v>2442</v>
      </c>
      <c s="277"/>
    </row>
    <row customHeight="1" ht="16.5">
      <c s="168">
        <v>2146902</v>
      </c>
      <c s="135" t="s">
        <v>1609</v>
      </c>
      <c s="277"/>
    </row>
    <row customHeight="1" ht="16.5">
      <c s="168">
        <v>2146903</v>
      </c>
      <c s="135" t="s">
        <v>2443</v>
      </c>
      <c s="277"/>
    </row>
    <row customHeight="1" ht="16.5">
      <c s="168">
        <v>2146904</v>
      </c>
      <c s="135" t="s">
        <v>2444</v>
      </c>
      <c s="277"/>
    </row>
    <row customHeight="1" ht="16.5">
      <c s="168">
        <v>2146906</v>
      </c>
      <c s="135" t="s">
        <v>2445</v>
      </c>
      <c s="277"/>
    </row>
    <row customHeight="1" ht="16.5">
      <c s="168">
        <v>2146907</v>
      </c>
      <c s="135" t="s">
        <v>2446</v>
      </c>
      <c s="277"/>
    </row>
    <row customHeight="1" ht="16.5">
      <c s="168">
        <v>2146908</v>
      </c>
      <c s="135" t="s">
        <v>2447</v>
      </c>
      <c s="277"/>
    </row>
    <row customHeight="1" ht="16.5">
      <c s="168">
        <v>2146909</v>
      </c>
      <c s="135" t="s">
        <v>2448</v>
      </c>
      <c s="277"/>
    </row>
    <row customHeight="1" ht="16.5">
      <c s="168">
        <v>2146999</v>
      </c>
      <c s="135" t="s">
        <v>2449</v>
      </c>
      <c s="277"/>
    </row>
    <row customHeight="1" ht="16.5">
      <c s="168">
        <v>21470</v>
      </c>
      <c s="134" t="s">
        <v>2450</v>
      </c>
      <c s="274">
        <f>SUM(C210:C211)</f>
        <v>0</v>
      </c>
    </row>
    <row customHeight="1" ht="16.5">
      <c s="168">
        <v>2147001</v>
      </c>
      <c s="135" t="s">
        <v>2451</v>
      </c>
      <c s="277"/>
    </row>
    <row customHeight="1" ht="16.5">
      <c s="168">
        <v>2147099</v>
      </c>
      <c s="135" t="s">
        <v>2452</v>
      </c>
      <c s="277"/>
    </row>
    <row customHeight="1" ht="16.5">
      <c s="168">
        <v>21471</v>
      </c>
      <c s="134" t="s">
        <v>2453</v>
      </c>
      <c s="274">
        <f>SUM(C213:C214)</f>
        <v>0</v>
      </c>
    </row>
    <row customHeight="1" ht="16.5">
      <c s="168">
        <v>2147101</v>
      </c>
      <c s="135" t="s">
        <v>2451</v>
      </c>
      <c s="277"/>
    </row>
    <row customHeight="1" ht="16.5">
      <c s="168">
        <v>2147199</v>
      </c>
      <c s="135" t="s">
        <v>2454</v>
      </c>
      <c s="277"/>
    </row>
    <row customHeight="1" ht="16.5">
      <c s="168">
        <v>21472</v>
      </c>
      <c s="134" t="s">
        <v>2455</v>
      </c>
      <c s="277"/>
    </row>
    <row customHeight="1" ht="16.5">
      <c s="168">
        <v>21498</v>
      </c>
      <c s="134" t="s">
        <v>2281</v>
      </c>
      <c s="274">
        <f>SUM(C217:C221)</f>
        <v>0</v>
      </c>
    </row>
    <row customHeight="1" ht="16.5">
      <c s="168">
        <v>2149801</v>
      </c>
      <c s="135" t="s">
        <v>2456</v>
      </c>
      <c s="277"/>
    </row>
    <row customHeight="1" ht="16.5">
      <c s="168">
        <v>2149802</v>
      </c>
      <c s="135" t="s">
        <v>2457</v>
      </c>
      <c s="277"/>
    </row>
    <row customHeight="1" ht="16.5">
      <c s="168">
        <v>2149803</v>
      </c>
      <c s="135" t="s">
        <v>2458</v>
      </c>
      <c s="277"/>
    </row>
    <row customHeight="1" ht="16.5">
      <c s="168">
        <v>2149804</v>
      </c>
      <c s="135" t="s">
        <v>2459</v>
      </c>
      <c s="277"/>
    </row>
    <row customHeight="1" ht="16.5">
      <c s="168">
        <v>2149899</v>
      </c>
      <c s="135" t="s">
        <v>2460</v>
      </c>
      <c s="277"/>
    </row>
    <row customHeight="1" ht="16.5">
      <c s="168">
        <v>215</v>
      </c>
      <c s="134" t="s">
        <v>1620</v>
      </c>
      <c s="274">
        <f>C223+C227</f>
        <v>26</v>
      </c>
    </row>
    <row customHeight="1" ht="16.5">
      <c s="168">
        <v>21562</v>
      </c>
      <c s="134" t="s">
        <v>2461</v>
      </c>
      <c s="274">
        <f>SUM(C224:C226)</f>
        <v>0</v>
      </c>
    </row>
    <row customHeight="1" ht="16.5">
      <c s="168">
        <v>2156201</v>
      </c>
      <c s="135" t="s">
        <v>2462</v>
      </c>
      <c s="277"/>
    </row>
    <row customHeight="1" ht="16.5">
      <c s="168">
        <v>2156202</v>
      </c>
      <c s="135" t="s">
        <v>2463</v>
      </c>
      <c s="277"/>
    </row>
    <row customHeight="1" ht="16.5">
      <c s="168">
        <v>2156299</v>
      </c>
      <c s="135" t="s">
        <v>2464</v>
      </c>
      <c s="277"/>
    </row>
    <row customHeight="1" ht="16.5">
      <c s="168">
        <v>21598</v>
      </c>
      <c s="134" t="s">
        <v>2281</v>
      </c>
      <c s="274">
        <f>SUM(C228:C231)</f>
        <v>26</v>
      </c>
    </row>
    <row customHeight="1" ht="16.5">
      <c s="168">
        <v>2159801</v>
      </c>
      <c s="135" t="s">
        <v>2465</v>
      </c>
      <c s="277"/>
    </row>
    <row customHeight="1" ht="16.5">
      <c s="168">
        <v>2159802</v>
      </c>
      <c s="135" t="s">
        <v>2466</v>
      </c>
      <c s="277">
        <v>26</v>
      </c>
    </row>
    <row customHeight="1" ht="16.5">
      <c s="168">
        <v>2159803</v>
      </c>
      <c s="135" t="s">
        <v>2467</v>
      </c>
      <c s="277"/>
    </row>
    <row customHeight="1" ht="16.5">
      <c s="168">
        <v>2159899</v>
      </c>
      <c s="135" t="s">
        <v>2468</v>
      </c>
      <c s="277"/>
    </row>
    <row customHeight="1" ht="16.5">
      <c s="168">
        <v>217</v>
      </c>
      <c s="134" t="s">
        <v>1678</v>
      </c>
      <c s="274">
        <f>C233</f>
        <v>0</v>
      </c>
    </row>
    <row customHeight="1" ht="16.5">
      <c s="168">
        <v>21704</v>
      </c>
      <c s="134" t="s">
        <v>1698</v>
      </c>
      <c s="274">
        <f>SUM(C234:C235)</f>
        <v>0</v>
      </c>
    </row>
    <row customHeight="1" ht="16.5">
      <c s="168">
        <v>2170402</v>
      </c>
      <c s="135" t="s">
        <v>2469</v>
      </c>
      <c s="277"/>
    </row>
    <row customHeight="1" ht="16.5">
      <c s="168">
        <v>2170403</v>
      </c>
      <c s="135" t="s">
        <v>2470</v>
      </c>
      <c s="277"/>
    </row>
    <row customHeight="1" ht="16.5">
      <c s="168">
        <v>220</v>
      </c>
      <c s="134" t="s">
        <v>1713</v>
      </c>
      <c s="274">
        <f>C237</f>
        <v>0</v>
      </c>
    </row>
    <row customHeight="1" ht="16.5">
      <c s="168">
        <v>22006</v>
      </c>
      <c s="134" t="s">
        <v>2471</v>
      </c>
      <c s="274">
        <f>SUM(C238:C239)</f>
        <v>0</v>
      </c>
    </row>
    <row customHeight="1" ht="16.5">
      <c s="168">
        <v>2200601</v>
      </c>
      <c s="135" t="s">
        <v>2472</v>
      </c>
      <c s="277"/>
    </row>
    <row customHeight="1" ht="16.5">
      <c s="168">
        <v>2200602</v>
      </c>
      <c s="135" t="s">
        <v>2473</v>
      </c>
      <c s="277"/>
    </row>
    <row customHeight="1" ht="16.5">
      <c s="168">
        <v>221</v>
      </c>
      <c s="134" t="s">
        <v>1751</v>
      </c>
      <c s="274">
        <f>C241</f>
        <v>0</v>
      </c>
    </row>
    <row customHeight="1" ht="16.5">
      <c s="168">
        <v>22198</v>
      </c>
      <c s="134" t="s">
        <v>2281</v>
      </c>
      <c s="274">
        <f>SUM(C242:C243)</f>
        <v>0</v>
      </c>
    </row>
    <row customHeight="1" ht="16.5">
      <c s="168">
        <v>2219801</v>
      </c>
      <c s="135" t="s">
        <v>1762</v>
      </c>
      <c s="277"/>
    </row>
    <row customHeight="1" ht="16.5">
      <c s="168">
        <v>2219899</v>
      </c>
      <c s="135" t="s">
        <v>2474</v>
      </c>
      <c s="277"/>
    </row>
    <row customHeight="1" ht="16.5">
      <c s="168">
        <v>222</v>
      </c>
      <c s="134" t="s">
        <v>1772</v>
      </c>
      <c s="274">
        <f>C245</f>
        <v>0</v>
      </c>
    </row>
    <row customHeight="1" ht="16.5">
      <c s="168">
        <v>22298</v>
      </c>
      <c s="134" t="s">
        <v>2281</v>
      </c>
      <c s="274">
        <f>SUM(C246:C247)</f>
        <v>0</v>
      </c>
    </row>
    <row customHeight="1" ht="16.5">
      <c s="168">
        <v>2229801</v>
      </c>
      <c s="135" t="s">
        <v>1783</v>
      </c>
      <c s="277"/>
    </row>
    <row customHeight="1" ht="16.5">
      <c s="168">
        <v>2229899</v>
      </c>
      <c s="135" t="s">
        <v>2475</v>
      </c>
      <c s="277"/>
    </row>
    <row customHeight="1" ht="16.5">
      <c s="168">
        <v>224</v>
      </c>
      <c s="134" t="s">
        <v>1813</v>
      </c>
      <c s="274">
        <f>C249</f>
        <v>0</v>
      </c>
    </row>
    <row customHeight="1" ht="16.5">
      <c s="168">
        <v>22498</v>
      </c>
      <c s="134" t="s">
        <v>2476</v>
      </c>
      <c s="274">
        <f>SUM(C250:C252)</f>
        <v>0</v>
      </c>
    </row>
    <row customHeight="1" ht="16.5">
      <c s="168">
        <v>2249801</v>
      </c>
      <c s="135" t="s">
        <v>2477</v>
      </c>
      <c s="277"/>
    </row>
    <row customHeight="1" ht="16.5">
      <c s="168">
        <v>2249802</v>
      </c>
      <c s="135" t="s">
        <v>2478</v>
      </c>
      <c s="277"/>
    </row>
    <row customHeight="1" ht="16.5">
      <c s="168">
        <v>2249899</v>
      </c>
      <c s="135" t="s">
        <v>2479</v>
      </c>
      <c s="277"/>
    </row>
    <row customHeight="1" ht="16.5">
      <c s="168">
        <v>229</v>
      </c>
      <c s="134" t="s">
        <v>1932</v>
      </c>
      <c s="274">
        <f>SUM(C254,C258,C267,C269,C271,C283)</f>
        <v>22597</v>
      </c>
    </row>
    <row customHeight="1" ht="16.5">
      <c s="168">
        <v>22904</v>
      </c>
      <c s="134" t="s">
        <v>2480</v>
      </c>
      <c s="274">
        <f>SUM(C255:C257)</f>
        <v>21743</v>
      </c>
    </row>
    <row customHeight="1" ht="16.5">
      <c s="168">
        <v>2290401</v>
      </c>
      <c s="135" t="s">
        <v>2481</v>
      </c>
      <c s="277"/>
    </row>
    <row customHeight="1" ht="16.5">
      <c s="168">
        <v>2290402</v>
      </c>
      <c s="135" t="s">
        <v>2482</v>
      </c>
      <c s="277">
        <v>21743</v>
      </c>
    </row>
    <row customHeight="1" ht="16.5">
      <c s="168">
        <v>2290403</v>
      </c>
      <c s="135" t="s">
        <v>2483</v>
      </c>
      <c s="277"/>
    </row>
    <row customHeight="1" ht="16.5">
      <c s="168">
        <v>22908</v>
      </c>
      <c s="134" t="s">
        <v>2484</v>
      </c>
      <c s="274">
        <f>SUM(C259:C266)</f>
        <v>0</v>
      </c>
    </row>
    <row customHeight="1" ht="16.5">
      <c s="168">
        <v>2290802</v>
      </c>
      <c s="135" t="s">
        <v>2485</v>
      </c>
      <c s="277"/>
    </row>
    <row customHeight="1" ht="16.5">
      <c s="168">
        <v>2290803</v>
      </c>
      <c s="135" t="s">
        <v>2486</v>
      </c>
      <c s="277"/>
    </row>
    <row customHeight="1" ht="16.5">
      <c s="168">
        <v>2290804</v>
      </c>
      <c s="135" t="s">
        <v>2487</v>
      </c>
      <c s="277"/>
    </row>
    <row customHeight="1" ht="16.5">
      <c s="168">
        <v>2290805</v>
      </c>
      <c s="135" t="s">
        <v>2488</v>
      </c>
      <c s="277"/>
    </row>
    <row customHeight="1" ht="16.5">
      <c s="168">
        <v>2290806</v>
      </c>
      <c s="135" t="s">
        <v>2489</v>
      </c>
      <c s="277"/>
    </row>
    <row customHeight="1" ht="16.5">
      <c s="168">
        <v>2290807</v>
      </c>
      <c s="135" t="s">
        <v>2490</v>
      </c>
      <c s="277"/>
    </row>
    <row customHeight="1" ht="16.5">
      <c s="168">
        <v>2290808</v>
      </c>
      <c s="135" t="s">
        <v>2491</v>
      </c>
      <c s="277"/>
    </row>
    <row customHeight="1" ht="16.5">
      <c s="168">
        <v>2290899</v>
      </c>
      <c s="135" t="s">
        <v>2492</v>
      </c>
      <c s="277"/>
    </row>
    <row customHeight="1" ht="16.5">
      <c s="168">
        <v>22909</v>
      </c>
      <c s="134" t="s">
        <v>2493</v>
      </c>
      <c s="274">
        <f>C268</f>
        <v>0</v>
      </c>
    </row>
    <row customHeight="1" ht="16.5">
      <c s="168">
        <v>2290901</v>
      </c>
      <c s="135" t="s">
        <v>2494</v>
      </c>
      <c s="277"/>
    </row>
    <row customHeight="1" ht="16.5">
      <c s="168">
        <v>22910</v>
      </c>
      <c s="134" t="s">
        <v>2495</v>
      </c>
      <c s="274">
        <f>C270</f>
        <v>0</v>
      </c>
    </row>
    <row customHeight="1" ht="16.5">
      <c s="168">
        <v>2291001</v>
      </c>
      <c s="135" t="s">
        <v>2496</v>
      </c>
      <c s="277"/>
    </row>
    <row customHeight="1" ht="16.5">
      <c s="168">
        <v>22960</v>
      </c>
      <c s="134" t="s">
        <v>2497</v>
      </c>
      <c s="274">
        <f>SUM(C272:C282)</f>
        <v>854</v>
      </c>
    </row>
    <row customHeight="1" ht="16.5">
      <c s="168">
        <v>2296001</v>
      </c>
      <c s="135" t="s">
        <v>2498</v>
      </c>
      <c s="277"/>
    </row>
    <row customHeight="1" ht="16.5">
      <c s="168">
        <v>2296002</v>
      </c>
      <c s="135" t="s">
        <v>2499</v>
      </c>
      <c s="277">
        <v>415</v>
      </c>
    </row>
    <row customHeight="1" ht="16.5">
      <c s="168">
        <v>2296003</v>
      </c>
      <c s="135" t="s">
        <v>2500</v>
      </c>
      <c s="277">
        <v>228</v>
      </c>
    </row>
    <row customHeight="1" ht="16.5">
      <c s="168">
        <v>2296004</v>
      </c>
      <c s="135" t="s">
        <v>2501</v>
      </c>
      <c s="277">
        <v>18</v>
      </c>
    </row>
    <row customHeight="1" ht="16.5">
      <c s="168">
        <v>2296005</v>
      </c>
      <c s="135" t="s">
        <v>2502</v>
      </c>
      <c s="277"/>
    </row>
    <row customHeight="1" ht="16.5">
      <c s="168">
        <v>2296006</v>
      </c>
      <c s="135" t="s">
        <v>2503</v>
      </c>
      <c s="277">
        <v>46</v>
      </c>
    </row>
    <row customHeight="1" ht="16.5">
      <c s="168">
        <v>2296010</v>
      </c>
      <c s="135" t="s">
        <v>2504</v>
      </c>
      <c s="277"/>
    </row>
    <row customHeight="1" ht="16.5">
      <c s="168">
        <v>2296011</v>
      </c>
      <c s="135" t="s">
        <v>2505</v>
      </c>
      <c s="277"/>
    </row>
    <row customHeight="1" ht="16.5">
      <c s="168">
        <v>2296012</v>
      </c>
      <c s="135" t="s">
        <v>2506</v>
      </c>
      <c s="277"/>
    </row>
    <row customHeight="1" ht="16.5">
      <c s="168">
        <v>2296013</v>
      </c>
      <c s="135" t="s">
        <v>2507</v>
      </c>
      <c s="277">
        <v>147</v>
      </c>
    </row>
    <row customHeight="1" ht="16.5">
      <c s="168">
        <v>2296099</v>
      </c>
      <c s="135" t="s">
        <v>2508</v>
      </c>
      <c s="277"/>
    </row>
    <row customHeight="1" ht="16.5">
      <c s="168">
        <v>22998</v>
      </c>
      <c s="134" t="s">
        <v>2509</v>
      </c>
      <c s="274">
        <f>C284</f>
        <v>0</v>
      </c>
    </row>
    <row customHeight="1" ht="16.5">
      <c s="168">
        <v>2299899</v>
      </c>
      <c s="135" t="s">
        <v>1015</v>
      </c>
      <c s="277"/>
    </row>
    <row customHeight="1" ht="16.5">
      <c s="168">
        <v>232</v>
      </c>
      <c s="134" t="s">
        <v>1851</v>
      </c>
      <c s="274">
        <f>C286</f>
        <v>9206</v>
      </c>
    </row>
    <row customHeight="1" ht="16.5">
      <c s="168">
        <v>23204</v>
      </c>
      <c s="134" t="s">
        <v>2510</v>
      </c>
      <c s="274">
        <f>SUM(C287:C301)</f>
        <v>9206</v>
      </c>
    </row>
    <row customHeight="1" ht="16.5">
      <c s="168">
        <v>2320401</v>
      </c>
      <c s="135" t="s">
        <v>2511</v>
      </c>
      <c s="277"/>
    </row>
    <row customHeight="1" ht="16.5">
      <c s="168">
        <v>2320405</v>
      </c>
      <c s="135" t="s">
        <v>2512</v>
      </c>
      <c s="277"/>
    </row>
    <row customHeight="1" ht="16.5">
      <c s="168">
        <v>2320411</v>
      </c>
      <c s="135" t="s">
        <v>2513</v>
      </c>
      <c s="277">
        <v>1839</v>
      </c>
    </row>
    <row customHeight="1" ht="16.5">
      <c s="168">
        <v>2320413</v>
      </c>
      <c s="135" t="s">
        <v>2514</v>
      </c>
      <c s="277"/>
    </row>
    <row customHeight="1" ht="16.5">
      <c s="168">
        <v>2320414</v>
      </c>
      <c s="135" t="s">
        <v>2515</v>
      </c>
      <c s="277"/>
    </row>
    <row customHeight="1" ht="16.5">
      <c s="168">
        <v>2320416</v>
      </c>
      <c s="135" t="s">
        <v>2516</v>
      </c>
      <c s="277"/>
    </row>
    <row customHeight="1" ht="16.5">
      <c s="168">
        <v>2320417</v>
      </c>
      <c s="135" t="s">
        <v>2517</v>
      </c>
      <c s="277"/>
    </row>
    <row customHeight="1" ht="16.5">
      <c s="168">
        <v>2320418</v>
      </c>
      <c s="135" t="s">
        <v>2518</v>
      </c>
      <c s="277"/>
    </row>
    <row customHeight="1" ht="16.5">
      <c s="168">
        <v>2320419</v>
      </c>
      <c s="135" t="s">
        <v>2519</v>
      </c>
      <c s="277"/>
    </row>
    <row customHeight="1" ht="16.5">
      <c s="168">
        <v>2320420</v>
      </c>
      <c s="135" t="s">
        <v>2520</v>
      </c>
      <c s="277"/>
    </row>
    <row customHeight="1" ht="16.5">
      <c s="168">
        <v>2320431</v>
      </c>
      <c s="135" t="s">
        <v>2521</v>
      </c>
      <c s="277">
        <v>348</v>
      </c>
    </row>
    <row customHeight="1" ht="16.5">
      <c s="168">
        <v>2320432</v>
      </c>
      <c s="135" t="s">
        <v>2522</v>
      </c>
      <c s="277"/>
    </row>
    <row customHeight="1" ht="16.5">
      <c s="168">
        <v>2320433</v>
      </c>
      <c s="135" t="s">
        <v>2523</v>
      </c>
      <c s="277">
        <v>439</v>
      </c>
    </row>
    <row customHeight="1" ht="16.5">
      <c s="168">
        <v>2320498</v>
      </c>
      <c s="135" t="s">
        <v>2524</v>
      </c>
      <c s="277">
        <v>6580</v>
      </c>
    </row>
    <row customHeight="1" ht="16.5">
      <c s="168">
        <v>2320499</v>
      </c>
      <c s="135" t="s">
        <v>2525</v>
      </c>
      <c s="277"/>
    </row>
    <row customHeight="1" ht="16.5">
      <c s="168">
        <v>233</v>
      </c>
      <c s="134" t="s">
        <v>1864</v>
      </c>
      <c s="274">
        <f>C303</f>
        <v>0</v>
      </c>
    </row>
    <row customHeight="1" ht="16.5">
      <c s="168">
        <v>23304</v>
      </c>
      <c s="134" t="s">
        <v>2526</v>
      </c>
      <c s="274">
        <f>SUM(C304:C318)</f>
        <v>0</v>
      </c>
    </row>
    <row customHeight="1" ht="16.5">
      <c s="168">
        <v>2330401</v>
      </c>
      <c s="135" t="s">
        <v>2527</v>
      </c>
      <c s="277"/>
    </row>
    <row customHeight="1" ht="16.5">
      <c s="168">
        <v>2330405</v>
      </c>
      <c s="135" t="s">
        <v>2528</v>
      </c>
      <c s="277"/>
    </row>
    <row customHeight="1" ht="16.5">
      <c s="168">
        <v>2330411</v>
      </c>
      <c s="135" t="s">
        <v>2529</v>
      </c>
      <c s="277"/>
    </row>
    <row customHeight="1" ht="16.5">
      <c s="168">
        <v>2330413</v>
      </c>
      <c s="135" t="s">
        <v>2530</v>
      </c>
      <c s="277"/>
    </row>
    <row customHeight="1" ht="16.5">
      <c s="168">
        <v>2330414</v>
      </c>
      <c s="135" t="s">
        <v>2531</v>
      </c>
      <c s="277"/>
    </row>
    <row customHeight="1" ht="16.5">
      <c s="168">
        <v>2330416</v>
      </c>
      <c s="135" t="s">
        <v>2532</v>
      </c>
      <c s="277"/>
    </row>
    <row customHeight="1" ht="16.5">
      <c s="168">
        <v>2330417</v>
      </c>
      <c s="135" t="s">
        <v>2533</v>
      </c>
      <c s="277"/>
    </row>
    <row customHeight="1" ht="16.5">
      <c s="168">
        <v>2330418</v>
      </c>
      <c s="135" t="s">
        <v>2534</v>
      </c>
      <c s="277"/>
    </row>
    <row customHeight="1" ht="16.5">
      <c s="168">
        <v>2330419</v>
      </c>
      <c s="135" t="s">
        <v>2535</v>
      </c>
      <c s="277"/>
    </row>
    <row customHeight="1" ht="16.5">
      <c s="168">
        <v>2330420</v>
      </c>
      <c s="135" t="s">
        <v>2536</v>
      </c>
      <c s="277"/>
    </row>
    <row customHeight="1" ht="16.5">
      <c s="168">
        <v>2330431</v>
      </c>
      <c s="135" t="s">
        <v>2537</v>
      </c>
      <c s="277"/>
    </row>
    <row customHeight="1" ht="16.5">
      <c s="168">
        <v>2330432</v>
      </c>
      <c s="135" t="s">
        <v>2538</v>
      </c>
      <c s="277"/>
    </row>
    <row customHeight="1" ht="16.5">
      <c s="168">
        <v>2330433</v>
      </c>
      <c s="135" t="s">
        <v>2539</v>
      </c>
      <c s="277"/>
    </row>
    <row customHeight="1" ht="16.5">
      <c s="168">
        <v>2330498</v>
      </c>
      <c s="135" t="s">
        <v>2540</v>
      </c>
      <c s="277"/>
    </row>
    <row customHeight="1" ht="16.5">
      <c s="168">
        <v>2330499</v>
      </c>
      <c s="135" t="s">
        <v>2541</v>
      </c>
      <c s="277"/>
    </row>
    <row customHeight="1" ht="16.5">
      <c s="168">
        <v>234</v>
      </c>
      <c s="169" t="s">
        <v>2542</v>
      </c>
      <c s="274">
        <f>SUM(C320,C333)</f>
        <v>0</v>
      </c>
    </row>
    <row customHeight="1" ht="16.5">
      <c s="168">
        <v>23401</v>
      </c>
      <c s="169" t="s">
        <v>1892</v>
      </c>
      <c s="274">
        <f>SUM(C321:C332)</f>
        <v>0</v>
      </c>
    </row>
    <row customHeight="1" ht="16.5">
      <c s="168">
        <v>2340101</v>
      </c>
      <c s="168" t="s">
        <v>2543</v>
      </c>
      <c s="277"/>
    </row>
    <row customHeight="1" ht="16.5">
      <c s="168">
        <v>2340102</v>
      </c>
      <c s="168" t="s">
        <v>2544</v>
      </c>
      <c s="277"/>
    </row>
    <row customHeight="1" ht="16.5">
      <c s="168">
        <v>2340103</v>
      </c>
      <c s="168" t="s">
        <v>2545</v>
      </c>
      <c s="277"/>
    </row>
    <row customHeight="1" ht="16.5">
      <c s="168">
        <v>2340104</v>
      </c>
      <c s="168" t="s">
        <v>2546</v>
      </c>
      <c s="277"/>
    </row>
    <row customHeight="1" ht="16.5">
      <c s="168">
        <v>2340105</v>
      </c>
      <c s="168" t="s">
        <v>2547</v>
      </c>
      <c s="277"/>
    </row>
    <row customHeight="1" ht="16.5">
      <c s="168">
        <v>2340106</v>
      </c>
      <c s="168" t="s">
        <v>2548</v>
      </c>
      <c s="277"/>
    </row>
    <row customHeight="1" ht="16.5">
      <c s="168">
        <v>2340107</v>
      </c>
      <c s="168" t="s">
        <v>2549</v>
      </c>
      <c s="277"/>
    </row>
    <row customHeight="1" ht="16.5">
      <c s="168">
        <v>2340108</v>
      </c>
      <c s="168" t="s">
        <v>2550</v>
      </c>
      <c s="277"/>
    </row>
    <row customHeight="1" ht="16.5">
      <c s="168">
        <v>2340109</v>
      </c>
      <c s="168" t="s">
        <v>2551</v>
      </c>
      <c s="277"/>
    </row>
    <row customHeight="1" ht="16.5">
      <c s="168">
        <v>2340110</v>
      </c>
      <c s="168" t="s">
        <v>2552</v>
      </c>
      <c s="277"/>
    </row>
    <row customHeight="1" ht="16.5">
      <c s="168">
        <v>2340111</v>
      </c>
      <c s="168" t="s">
        <v>2553</v>
      </c>
      <c s="277"/>
    </row>
    <row customHeight="1" ht="16.5">
      <c s="168">
        <v>2340199</v>
      </c>
      <c s="168" t="s">
        <v>2554</v>
      </c>
      <c s="277"/>
    </row>
    <row customHeight="1" ht="16.5">
      <c s="168">
        <v>23402</v>
      </c>
      <c s="169" t="s">
        <v>2555</v>
      </c>
      <c s="274">
        <f>SUM(C334:C339)</f>
        <v>0</v>
      </c>
    </row>
    <row customHeight="1" ht="16.5">
      <c s="168">
        <v>2340201</v>
      </c>
      <c s="168" t="s">
        <v>1657</v>
      </c>
      <c s="277"/>
    </row>
    <row customHeight="1" ht="16.5">
      <c s="168">
        <v>2340202</v>
      </c>
      <c s="168" t="s">
        <v>1702</v>
      </c>
      <c s="277"/>
    </row>
    <row customHeight="1" ht="16.5">
      <c s="168">
        <v>2340203</v>
      </c>
      <c s="168" t="s">
        <v>2556</v>
      </c>
      <c s="277"/>
    </row>
    <row customHeight="1" ht="16.5">
      <c s="168">
        <v>2340204</v>
      </c>
      <c s="168" t="s">
        <v>2557</v>
      </c>
      <c s="277"/>
    </row>
    <row customHeight="1" ht="16.5">
      <c s="168">
        <v>2340205</v>
      </c>
      <c s="168" t="s">
        <v>2558</v>
      </c>
      <c s="277"/>
    </row>
    <row customHeight="1" ht="16.5">
      <c s="168">
        <v>2340299</v>
      </c>
      <c s="168" t="s">
        <v>2559</v>
      </c>
      <c s="277"/>
    </row>
  </sheetData>
  <sheetProtection autoFilter="0" sort="1" allowResizeRows="1" allowResizeColumns="1" objects="1" allowDragInsertRows="1" allowDragInsertColumns="1" insertRows="1" insertColumns="1" deleteRows="1" deleteColumns="1"/>
  <mergeCells count="1">
    <mergeCell ref="A1:C1"/>
  </mergeCells>
  <dataValidations count="1">
    <dataValidation type="decimal" allowBlank="1" showInputMessage="1" showErrorMessage="1" sqref="C5:C339">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2B5C8-43E6-DBDE-69B3-669F07471CA8}" mc:Ignorable="x14ac">
  <dimension ref="A1:AB35"/>
  <sheetViews>
    <sheetView defaultGridColor="0" colorId="8" topLeftCell="A1" showGridLines="0" workbookViewId="0" showZeros="0">
      <selection activeCell="A1" sqref="A1:AB1"/>
    </sheetView>
  </sheetViews>
  <sheetFormatPr defaultColWidth="12.125" customHeight="1" defaultRowHeight="15.652500000000002"/>
  <cols>
    <col min="1" max="1" style="244" width="10.125" customWidth="1"/>
    <col min="2" max="2" style="244" width="45.50390625" customWidth="1"/>
    <col min="3" max="13" style="244" width="12.75390625" customWidth="1"/>
    <col min="14" max="14" style="244" width="10.00390625" customWidth="1"/>
    <col min="15" max="15" style="244" width="56.25390625" customWidth="1"/>
    <col min="16" max="24" style="244" width="12.75390625" customWidth="1"/>
    <col min="25" max="25" style="244" width="10.00390625" customWidth="1"/>
    <col min="26" max="26" style="244" width="36.125" customWidth="1"/>
    <col min="27" max="28" style="244" width="12.75390625" customWidth="1"/>
  </cols>
  <sheetData>
    <row customHeight="1" ht="33.75">
      <c s="269" t="str">
        <f>'##BASEINFO'!$B$2&amp;"度"&amp;'##BASEINFO'!$B$7&amp;"政府性基金预算收支及结余情况录入表"</f>
        <v>2024年度芷江侗族自治县政府性基金预算收支及结余情况录入表</v>
      </c>
      <c s="121"/>
      <c s="121"/>
      <c s="121"/>
      <c s="121"/>
      <c s="121"/>
      <c s="121"/>
      <c s="121"/>
      <c s="121"/>
      <c s="121"/>
      <c s="121"/>
      <c s="121"/>
      <c s="121"/>
      <c s="121"/>
      <c s="121"/>
      <c s="121"/>
      <c s="121"/>
      <c s="121"/>
      <c s="121"/>
      <c s="121"/>
      <c s="121"/>
      <c s="121"/>
      <c s="121"/>
      <c s="121"/>
      <c s="121"/>
      <c s="121"/>
      <c s="121"/>
      <c s="121"/>
    </row>
    <row customHeight="1" ht="17.25">
      <c s="122" t="s">
        <v>170</v>
      </c>
      <c s="122"/>
      <c s="122"/>
      <c s="122"/>
      <c s="122"/>
      <c s="122"/>
      <c s="122"/>
      <c s="122"/>
      <c s="122"/>
      <c s="122"/>
      <c s="122"/>
      <c s="122"/>
      <c s="122"/>
      <c s="122"/>
      <c s="122"/>
      <c s="122"/>
      <c s="122"/>
      <c s="122"/>
      <c s="122"/>
      <c s="122"/>
      <c s="122"/>
      <c s="122"/>
      <c s="122"/>
      <c s="122"/>
      <c s="122"/>
      <c s="122"/>
      <c s="122"/>
      <c s="122"/>
    </row>
    <row customHeight="1" ht="17.25">
      <c s="308" t="str">
        <f>"单位："&amp;'##BASEINFO'!$B$19</f>
        <v>单位：万元</v>
      </c>
      <c s="176"/>
      <c s="176"/>
      <c s="176"/>
      <c s="176"/>
      <c s="176"/>
      <c s="176"/>
      <c s="176"/>
      <c s="176"/>
      <c s="176"/>
      <c s="176"/>
      <c s="176"/>
      <c s="176"/>
      <c s="176"/>
      <c s="176"/>
      <c s="176"/>
      <c s="176"/>
      <c s="176"/>
      <c s="176"/>
      <c s="176"/>
      <c s="176"/>
      <c s="176"/>
      <c s="176"/>
      <c s="176"/>
      <c s="176"/>
      <c s="176"/>
      <c s="176"/>
      <c s="176"/>
    </row>
    <row s="310" customFormat="1" customHeight="1" ht="17.25">
      <c s="177" t="s">
        <v>185</v>
      </c>
      <c s="177" t="s">
        <v>2560</v>
      </c>
      <c s="177" t="s">
        <v>187</v>
      </c>
      <c s="177" t="s">
        <v>1939</v>
      </c>
      <c s="177" t="s">
        <v>2050</v>
      </c>
      <c s="177" t="s">
        <v>2561</v>
      </c>
      <c s="177" t="s">
        <v>2057</v>
      </c>
      <c s="177" t="s">
        <v>2165</v>
      </c>
      <c s="177" t="s">
        <v>2066</v>
      </c>
      <c s="177" t="s">
        <v>2079</v>
      </c>
      <c s="179" t="s">
        <v>2132</v>
      </c>
      <c s="179" t="s">
        <v>2134</v>
      </c>
      <c s="180" t="s">
        <v>2562</v>
      </c>
      <c s="177" t="s">
        <v>185</v>
      </c>
      <c s="181" t="s">
        <v>2563</v>
      </c>
      <c s="177" t="s">
        <v>187</v>
      </c>
      <c s="177" t="s">
        <v>1940</v>
      </c>
      <c s="177" t="s">
        <v>2051</v>
      </c>
      <c s="177" t="s">
        <v>2059</v>
      </c>
      <c s="177" t="s">
        <v>2067</v>
      </c>
      <c s="177" t="s">
        <v>2080</v>
      </c>
      <c s="179" t="s">
        <v>2135</v>
      </c>
      <c s="179" t="s">
        <v>2133</v>
      </c>
      <c s="186" t="s">
        <v>2564</v>
      </c>
      <c s="181" t="s">
        <v>185</v>
      </c>
      <c s="181" t="s">
        <v>2565</v>
      </c>
      <c s="177" t="s">
        <v>2566</v>
      </c>
      <c s="177" t="s">
        <v>2137</v>
      </c>
    </row>
    <row s="310" customFormat="1" customHeight="1" ht="23.25">
      <c s="127"/>
      <c s="127"/>
      <c s="127"/>
      <c s="127"/>
      <c s="127"/>
      <c s="127"/>
      <c s="127"/>
      <c s="127"/>
      <c s="127"/>
      <c s="127"/>
      <c s="182"/>
      <c s="182"/>
      <c s="183"/>
      <c s="127"/>
      <c s="184"/>
      <c s="127"/>
      <c s="127"/>
      <c s="127"/>
      <c s="127"/>
      <c s="127"/>
      <c s="127"/>
      <c s="182"/>
      <c s="182"/>
      <c s="187"/>
      <c s="184"/>
      <c s="184"/>
      <c s="127"/>
      <c s="127"/>
    </row>
    <row customHeight="1" ht="17.25">
      <c s="107"/>
      <c s="104" t="s">
        <v>2208</v>
      </c>
      <c s="274">
        <f>SUM(C7:C34)</f>
        <v>29631</v>
      </c>
      <c s="274">
        <f>SUM(D7:D34)</f>
        <v>6823</v>
      </c>
      <c s="274">
        <f>SUM(E7:E34)</f>
        <v>0</v>
      </c>
      <c s="274">
        <f>SUM(F7:F34)</f>
        <v>0</v>
      </c>
      <c s="274">
        <f>SUM(G7:G34)</f>
        <v>24309</v>
      </c>
      <c s="274">
        <f>SUM(H7:H34)</f>
        <v>10571</v>
      </c>
      <c s="274">
        <f>SUM(I7:I34)</f>
        <v>0</v>
      </c>
      <c s="274">
        <f>SUM(J7:J34)</f>
        <v>79800</v>
      </c>
      <c s="274">
        <f>SUM(K7:K34)</f>
        <v>0</v>
      </c>
      <c s="274">
        <f>SUM(L7:L34)</f>
        <v>0</v>
      </c>
      <c s="274">
        <f>SUM(M7:M34)</f>
        <v>0</v>
      </c>
      <c s="107"/>
      <c s="104" t="s">
        <v>2280</v>
      </c>
      <c s="274">
        <f>SUM(P7:P34)</f>
        <v>60724</v>
      </c>
      <c s="274">
        <f>SUM(Q7:Q34)</f>
        <v>0</v>
      </c>
      <c s="274">
        <f>SUM(R7:R34)</f>
        <v>107</v>
      </c>
      <c s="274">
        <f>SUM(S7:S34)</f>
        <v>0</v>
      </c>
      <c s="274">
        <f>SUM(T7:T34)</f>
        <v>51400</v>
      </c>
      <c s="274">
        <f>SUM(U7:U34)</f>
        <v>0</v>
      </c>
      <c s="274">
        <f>SUM(V7:V34)</f>
        <v>0</v>
      </c>
      <c s="274">
        <f>SUM(W7:W34)</f>
        <v>0</v>
      </c>
      <c s="274">
        <f>SUM(X7:X34)</f>
        <v>0</v>
      </c>
      <c s="107"/>
      <c s="104" t="s">
        <v>2567</v>
      </c>
      <c s="274">
        <f>SUM(AA7:AA34)</f>
        <v>0</v>
      </c>
      <c s="274">
        <f>SUM(C6:M6)-SUM(P6:X6)-AA6</f>
        <v>38903</v>
      </c>
    </row>
    <row customHeight="1" ht="17.25">
      <c s="107">
        <v>1030166</v>
      </c>
      <c s="107" t="s">
        <v>2568</v>
      </c>
      <c s="274">
        <f>L08!C39</f>
        <v>0</v>
      </c>
      <c s="290"/>
      <c s="290"/>
      <c s="276"/>
      <c s="276"/>
      <c s="277"/>
      <c s="277"/>
      <c s="290"/>
      <c s="290"/>
      <c s="290"/>
      <c s="277"/>
      <c s="107">
        <v>20610</v>
      </c>
      <c s="107" t="s">
        <v>2569</v>
      </c>
      <c s="274">
        <f>L09!C14</f>
        <v>0</v>
      </c>
      <c s="290"/>
      <c s="290"/>
      <c s="277"/>
      <c s="277"/>
      <c s="290"/>
      <c s="290"/>
      <c s="290"/>
      <c s="277"/>
      <c s="107">
        <v>1030166</v>
      </c>
      <c s="107" t="s">
        <v>2570</v>
      </c>
      <c s="277"/>
      <c s="274">
        <f>SUM(C7:M7)-SUM(P7:X7)-AA7</f>
        <v>0</v>
      </c>
    </row>
    <row customHeight="1" ht="17.25">
      <c s="107"/>
      <c s="107" t="s">
        <v>2571</v>
      </c>
      <c s="274">
        <f>L08!C14+L08!C60</f>
        <v>0</v>
      </c>
      <c s="290"/>
      <c s="290"/>
      <c s="276"/>
      <c s="276"/>
      <c s="277"/>
      <c s="277"/>
      <c s="290"/>
      <c s="290"/>
      <c s="290"/>
      <c s="277"/>
      <c s="107"/>
      <c s="107" t="s">
        <v>2572</v>
      </c>
      <c s="274">
        <f>L09!C29+L09!C41+L09!C288+L09!C305</f>
        <v>0</v>
      </c>
      <c s="290"/>
      <c s="290"/>
      <c s="277"/>
      <c s="277"/>
      <c s="290"/>
      <c s="290"/>
      <c s="290"/>
      <c s="277"/>
      <c s="107"/>
      <c s="107" t="s">
        <v>2573</v>
      </c>
      <c s="277"/>
      <c s="274">
        <f>SUM(C8:M8)-SUM(P8:X8)-AA8</f>
        <v>0</v>
      </c>
    </row>
    <row customHeight="1" ht="17.25">
      <c s="107">
        <v>1030121</v>
      </c>
      <c s="107" t="s">
        <v>2574</v>
      </c>
      <c s="274">
        <f>L08!C13</f>
        <v>0</v>
      </c>
      <c s="290">
        <v>45</v>
      </c>
      <c s="290"/>
      <c s="276"/>
      <c s="276"/>
      <c s="277"/>
      <c s="277"/>
      <c s="290"/>
      <c s="290"/>
      <c s="290"/>
      <c s="277"/>
      <c s="107">
        <v>20709</v>
      </c>
      <c s="107" t="s">
        <v>2575</v>
      </c>
      <c s="274">
        <f>L09!C35</f>
        <v>0</v>
      </c>
      <c s="290"/>
      <c s="290"/>
      <c s="277"/>
      <c s="277"/>
      <c s="290"/>
      <c s="290"/>
      <c s="290"/>
      <c s="277"/>
      <c s="107">
        <v>1030121</v>
      </c>
      <c s="107" t="s">
        <v>2576</v>
      </c>
      <c s="277"/>
      <c s="274">
        <f>SUM(C9:M9)-SUM(P9:X9)-AA9</f>
        <v>45</v>
      </c>
    </row>
    <row customHeight="1" ht="17.25">
      <c s="107">
        <v>1030168</v>
      </c>
      <c s="107" t="s">
        <v>2577</v>
      </c>
      <c s="274">
        <f>L08!C40</f>
        <v>0</v>
      </c>
      <c s="290"/>
      <c s="290"/>
      <c s="276"/>
      <c s="276"/>
      <c s="277"/>
      <c s="277"/>
      <c s="290"/>
      <c s="290"/>
      <c s="290"/>
      <c s="277"/>
      <c s="107">
        <v>21160</v>
      </c>
      <c s="107" t="s">
        <v>2578</v>
      </c>
      <c s="274">
        <f>L09!C57</f>
        <v>0</v>
      </c>
      <c s="290"/>
      <c s="290"/>
      <c s="277"/>
      <c s="277"/>
      <c s="290"/>
      <c s="290"/>
      <c s="290"/>
      <c s="277"/>
      <c s="107">
        <v>1030168</v>
      </c>
      <c s="107" t="s">
        <v>2579</v>
      </c>
      <c s="277"/>
      <c s="274">
        <f>SUM(C10:M10)-SUM(P10:X10)-AA10</f>
        <v>0</v>
      </c>
    </row>
    <row customHeight="1" ht="17.25">
      <c s="107">
        <v>1030175</v>
      </c>
      <c s="107" t="s">
        <v>2580</v>
      </c>
      <c s="274">
        <f>L08!C42</f>
        <v>0</v>
      </c>
      <c s="290"/>
      <c s="290"/>
      <c s="276"/>
      <c s="276"/>
      <c s="277"/>
      <c s="277"/>
      <c s="290"/>
      <c s="290"/>
      <c s="290"/>
      <c s="277"/>
      <c s="107">
        <v>21161</v>
      </c>
      <c s="107" t="s">
        <v>2581</v>
      </c>
      <c s="274">
        <f>L09!C62</f>
        <v>0</v>
      </c>
      <c s="290"/>
      <c s="290"/>
      <c s="277"/>
      <c s="277"/>
      <c s="290"/>
      <c s="290"/>
      <c s="290"/>
      <c s="277"/>
      <c s="168">
        <v>1030175</v>
      </c>
      <c s="168" t="s">
        <v>2582</v>
      </c>
      <c s="277"/>
      <c s="274">
        <f>SUM(C11:M11)-SUM(P11:X11)-AA11</f>
        <v>0</v>
      </c>
    </row>
    <row customHeight="1" ht="17.25">
      <c s="107"/>
      <c s="107" t="s">
        <v>2583</v>
      </c>
      <c s="277">
        <v>27942</v>
      </c>
      <c s="290">
        <v>31</v>
      </c>
      <c s="290"/>
      <c s="276"/>
      <c s="276">
        <v>9077</v>
      </c>
      <c s="277"/>
      <c s="277"/>
      <c s="290">
        <v>3000</v>
      </c>
      <c s="290"/>
      <c s="290"/>
      <c s="277"/>
      <c s="107"/>
      <c s="107" t="s">
        <v>2584</v>
      </c>
      <c s="277">
        <v>28880</v>
      </c>
      <c s="290"/>
      <c s="290">
        <v>107</v>
      </c>
      <c s="277"/>
      <c s="277">
        <v>3000</v>
      </c>
      <c s="290"/>
      <c s="290"/>
      <c s="290"/>
      <c s="277"/>
      <c s="168"/>
      <c s="168" t="s">
        <v>2585</v>
      </c>
      <c s="277"/>
      <c s="274">
        <f>SUM(C12:M12)-SUM(P12:X12)-AA12</f>
        <v>8063</v>
      </c>
    </row>
    <row customHeight="1" ht="17.25">
      <c s="168"/>
      <c s="168" t="s">
        <v>2586</v>
      </c>
      <c s="274">
        <f>L08!C15+L08!C17+L08!C61-C12</f>
        <v>0</v>
      </c>
      <c s="290"/>
      <c s="290"/>
      <c s="276"/>
      <c s="276"/>
      <c s="277"/>
      <c s="277"/>
      <c s="290"/>
      <c s="290"/>
      <c s="290"/>
      <c s="277"/>
      <c s="107"/>
      <c s="107" t="s">
        <v>2587</v>
      </c>
      <c s="274">
        <f>L09!C73+L09!C89+L09!C104+L09!C108+L09!C121+L09!C289+L09!C297+L09!C299+L09!C306+L09!C314+L09!C316-P12</f>
        <v>0</v>
      </c>
      <c s="290"/>
      <c s="290"/>
      <c s="277"/>
      <c s="277"/>
      <c s="290"/>
      <c s="290"/>
      <c s="290"/>
      <c s="277"/>
      <c s="168"/>
      <c s="168" t="s">
        <v>2588</v>
      </c>
      <c s="277"/>
      <c s="274">
        <f>SUM(C13:M13)-SUM(P13:X13)-AA13</f>
        <v>0</v>
      </c>
    </row>
    <row customHeight="1" ht="17.25">
      <c s="168"/>
      <c s="168" t="s">
        <v>2589</v>
      </c>
      <c s="274">
        <f>L08!C16+L08!C65</f>
        <v>0</v>
      </c>
      <c s="290"/>
      <c s="290"/>
      <c s="276"/>
      <c s="276"/>
      <c s="277">
        <v>349</v>
      </c>
      <c s="277"/>
      <c s="290"/>
      <c s="290"/>
      <c s="290"/>
      <c s="277"/>
      <c s="107"/>
      <c s="107" t="s">
        <v>2590</v>
      </c>
      <c s="274">
        <f>L09!C93+L09!C290+L09!C307</f>
        <v>0</v>
      </c>
      <c s="290"/>
      <c s="290"/>
      <c s="277"/>
      <c s="277"/>
      <c s="290"/>
      <c s="290"/>
      <c s="290"/>
      <c s="277"/>
      <c s="168"/>
      <c s="168" t="s">
        <v>2591</v>
      </c>
      <c s="277"/>
      <c s="274">
        <f>SUM(C14:M14)-SUM(P14:X14)-AA14</f>
        <v>349</v>
      </c>
    </row>
    <row customHeight="1" ht="17.25">
      <c s="168"/>
      <c s="168" t="s">
        <v>2592</v>
      </c>
      <c s="274">
        <f>L08!C33+L08!C67</f>
        <v>620</v>
      </c>
      <c s="290"/>
      <c s="290"/>
      <c s="276"/>
      <c s="276"/>
      <c s="277">
        <v>42</v>
      </c>
      <c s="277"/>
      <c s="290"/>
      <c s="290"/>
      <c s="290"/>
      <c s="277"/>
      <c s="107"/>
      <c s="107" t="s">
        <v>2593</v>
      </c>
      <c s="274">
        <f>L09!C94+L09!C112+L09!C292+L09!C309</f>
        <v>181</v>
      </c>
      <c s="290"/>
      <c s="290"/>
      <c s="277"/>
      <c s="277"/>
      <c s="290"/>
      <c s="290"/>
      <c s="290"/>
      <c s="277"/>
      <c s="168"/>
      <c s="168" t="s">
        <v>2594</v>
      </c>
      <c s="277"/>
      <c s="274">
        <f>SUM(C15:M15)-SUM(P15:X15)-AA15</f>
        <v>481</v>
      </c>
    </row>
    <row customHeight="1" ht="17.25">
      <c s="168"/>
      <c s="168" t="s">
        <v>2595</v>
      </c>
      <c s="274">
        <f>L08!C45+L08!C73</f>
        <v>846</v>
      </c>
      <c s="290"/>
      <c s="290"/>
      <c s="276"/>
      <c s="276"/>
      <c s="277"/>
      <c s="277"/>
      <c s="290"/>
      <c s="290"/>
      <c s="290"/>
      <c s="277"/>
      <c s="107"/>
      <c s="107" t="s">
        <v>2596</v>
      </c>
      <c s="274">
        <f>L09!C100+L09!C118+L09!C296+L09!C313</f>
        <v>12</v>
      </c>
      <c s="290"/>
      <c s="290"/>
      <c s="277"/>
      <c s="277"/>
      <c s="290"/>
      <c s="290"/>
      <c s="290"/>
      <c s="277"/>
      <c s="168"/>
      <c s="168" t="s">
        <v>2597</v>
      </c>
      <c s="277"/>
      <c s="274">
        <f>SUM(C16:M16)-SUM(P16:X16)-AA16</f>
        <v>834</v>
      </c>
    </row>
    <row customHeight="1" ht="17.25">
      <c s="168"/>
      <c s="168" t="s">
        <v>2598</v>
      </c>
      <c s="274">
        <f>L08!C24+L08!C66</f>
        <v>0</v>
      </c>
      <c s="290"/>
      <c s="290"/>
      <c s="276"/>
      <c s="276"/>
      <c s="277">
        <v>90</v>
      </c>
      <c s="277"/>
      <c s="290"/>
      <c s="290"/>
      <c s="290"/>
      <c s="277"/>
      <c s="168"/>
      <c s="168" t="s">
        <v>2599</v>
      </c>
      <c s="274">
        <f>L09!C134+L09!C149+L09!C291+L09!C308</f>
        <v>90</v>
      </c>
      <c s="290"/>
      <c s="290"/>
      <c s="277"/>
      <c s="277"/>
      <c s="290"/>
      <c s="290"/>
      <c s="290"/>
      <c s="277"/>
      <c s="168"/>
      <c s="168" t="s">
        <v>2600</v>
      </c>
      <c s="277"/>
      <c s="274">
        <f>SUM(C17:M17)-SUM(P17:X17)-AA17</f>
        <v>0</v>
      </c>
    </row>
    <row customHeight="1" ht="17.25">
      <c s="168">
        <v>1030152</v>
      </c>
      <c s="168" t="s">
        <v>2601</v>
      </c>
      <c s="274">
        <f>L08!C27</f>
        <v>0</v>
      </c>
      <c s="290"/>
      <c s="290"/>
      <c s="276"/>
      <c s="276"/>
      <c s="277"/>
      <c s="277"/>
      <c s="290"/>
      <c s="290"/>
      <c s="290"/>
      <c s="277"/>
      <c s="168">
        <v>21367</v>
      </c>
      <c s="168" t="s">
        <v>2602</v>
      </c>
      <c s="274">
        <f>L09!C139</f>
        <v>0</v>
      </c>
      <c s="290"/>
      <c s="290"/>
      <c s="277"/>
      <c s="277"/>
      <c s="290"/>
      <c s="290"/>
      <c s="290"/>
      <c s="277"/>
      <c s="168">
        <v>1030152</v>
      </c>
      <c s="168" t="s">
        <v>2603</v>
      </c>
      <c s="277"/>
      <c s="274">
        <f>SUM(C18:M18)-SUM(P18:X18)-AA18</f>
        <v>0</v>
      </c>
    </row>
    <row customHeight="1" ht="17.25">
      <c s="168"/>
      <c s="168" t="s">
        <v>2604</v>
      </c>
      <c s="274">
        <f>L08!C35+L08!C69</f>
        <v>0</v>
      </c>
      <c s="290"/>
      <c s="290"/>
      <c s="276"/>
      <c s="276"/>
      <c s="277"/>
      <c s="277"/>
      <c s="290"/>
      <c s="290"/>
      <c s="290"/>
      <c s="277"/>
      <c s="168"/>
      <c s="168" t="s">
        <v>2605</v>
      </c>
      <c s="274">
        <f>L09!C144+L09!C152+L09!C294+L09!C311</f>
        <v>0</v>
      </c>
      <c s="290"/>
      <c s="290"/>
      <c s="277"/>
      <c s="277"/>
      <c s="290"/>
      <c s="290"/>
      <c s="290"/>
      <c s="277"/>
      <c s="168"/>
      <c s="168" t="s">
        <v>2606</v>
      </c>
      <c s="277"/>
      <c s="274">
        <f>SUM(C19:M19)-SUM(P19:X19)-AA19</f>
        <v>0</v>
      </c>
    </row>
    <row customHeight="1" ht="17.25">
      <c s="168">
        <v>1030149</v>
      </c>
      <c s="168" t="s">
        <v>2607</v>
      </c>
      <c s="274">
        <f>L08!C23</f>
        <v>0</v>
      </c>
      <c s="290">
        <v>1914</v>
      </c>
      <c s="290"/>
      <c s="276"/>
      <c s="276">
        <v>632</v>
      </c>
      <c s="277"/>
      <c s="277"/>
      <c s="290"/>
      <c s="290"/>
      <c s="290"/>
      <c s="277"/>
      <c s="168">
        <v>21372</v>
      </c>
      <c s="168" t="s">
        <v>2608</v>
      </c>
      <c s="274">
        <f>L09!C157</f>
        <v>2348</v>
      </c>
      <c s="290"/>
      <c s="290"/>
      <c s="277"/>
      <c s="277"/>
      <c s="290"/>
      <c s="290"/>
      <c s="290"/>
      <c s="277"/>
      <c s="168">
        <v>1030149</v>
      </c>
      <c s="168" t="s">
        <v>2609</v>
      </c>
      <c s="277"/>
      <c s="274">
        <f>SUM(C20:M20)-SUM(P20:X20)-AA20</f>
        <v>198</v>
      </c>
    </row>
    <row customHeight="1" ht="17.25">
      <c s="168"/>
      <c s="168" t="s">
        <v>2610</v>
      </c>
      <c s="274">
        <f>L08!C34+L08!C68</f>
        <v>0</v>
      </c>
      <c s="290"/>
      <c s="290"/>
      <c s="276"/>
      <c s="276"/>
      <c s="277">
        <v>10</v>
      </c>
      <c s="277"/>
      <c s="290"/>
      <c s="290"/>
      <c s="290"/>
      <c s="277"/>
      <c s="168"/>
      <c s="168" t="s">
        <v>2611</v>
      </c>
      <c s="274">
        <f>L09!C161+L09!C165+L09!C293+L09!C310</f>
        <v>10</v>
      </c>
      <c s="290"/>
      <c s="290"/>
      <c s="277"/>
      <c s="277"/>
      <c s="290"/>
      <c s="290"/>
      <c s="290"/>
      <c s="277"/>
      <c s="168"/>
      <c s="168" t="s">
        <v>2612</v>
      </c>
      <c s="277"/>
      <c s="274">
        <f>SUM(C21:M21)-SUM(P21:X21)-AA21</f>
        <v>0</v>
      </c>
    </row>
    <row customHeight="1" ht="17.25">
      <c s="168"/>
      <c s="168" t="s">
        <v>2613</v>
      </c>
      <c s="274">
        <f>L08!C12+L08!C59</f>
        <v>0</v>
      </c>
      <c s="290"/>
      <c s="290"/>
      <c s="276"/>
      <c s="276"/>
      <c s="277"/>
      <c s="277"/>
      <c s="290"/>
      <c s="290"/>
      <c s="290"/>
      <c s="277"/>
      <c s="168"/>
      <c s="168" t="s">
        <v>2614</v>
      </c>
      <c s="274">
        <f>L09!C173+L09!C209+L09!C287+L09!C304</f>
        <v>0</v>
      </c>
      <c s="290"/>
      <c s="290"/>
      <c s="277"/>
      <c s="277"/>
      <c s="290"/>
      <c s="290"/>
      <c s="290"/>
      <c s="277"/>
      <c s="168"/>
      <c s="168" t="s">
        <v>2615</v>
      </c>
      <c s="277"/>
      <c s="274">
        <f>SUM(C22:M22)-SUM(P22:X22)-AA22</f>
        <v>0</v>
      </c>
    </row>
    <row customHeight="1" ht="17.25">
      <c s="168"/>
      <c s="168" t="s">
        <v>2616</v>
      </c>
      <c s="274">
        <f>L08!C38+L08!C70</f>
        <v>0</v>
      </c>
      <c s="290"/>
      <c s="290"/>
      <c s="276"/>
      <c s="276"/>
      <c s="277"/>
      <c s="277"/>
      <c s="290"/>
      <c s="290"/>
      <c s="290"/>
      <c s="277"/>
      <c s="168"/>
      <c s="168" t="s">
        <v>2617</v>
      </c>
      <c s="274">
        <f>L09!C178+L09!C212+L09!C215+L09!C295+L09!C298+L09!C312+L09!C315</f>
        <v>0</v>
      </c>
      <c s="290"/>
      <c s="290"/>
      <c s="277"/>
      <c s="277"/>
      <c s="290"/>
      <c s="290"/>
      <c s="290"/>
      <c s="277"/>
      <c s="168"/>
      <c s="168" t="s">
        <v>2618</v>
      </c>
      <c s="277"/>
      <c s="274">
        <f>SUM(C23:M23)-SUM(P23:X23)-AA23</f>
        <v>0</v>
      </c>
    </row>
    <row customHeight="1" ht="17.25">
      <c s="168">
        <v>1030106</v>
      </c>
      <c s="168" t="s">
        <v>2619</v>
      </c>
      <c s="274">
        <f>L08!C10</f>
        <v>0</v>
      </c>
      <c s="290"/>
      <c s="290"/>
      <c s="276"/>
      <c s="276"/>
      <c s="277"/>
      <c s="277"/>
      <c s="290"/>
      <c s="290"/>
      <c s="290"/>
      <c s="277"/>
      <c s="168">
        <v>21464</v>
      </c>
      <c s="168" t="s">
        <v>2620</v>
      </c>
      <c s="274">
        <f>L09!C183</f>
        <v>0</v>
      </c>
      <c s="290"/>
      <c s="290"/>
      <c s="277"/>
      <c s="277"/>
      <c s="290"/>
      <c s="290"/>
      <c s="290"/>
      <c s="277"/>
      <c s="168">
        <v>1030106</v>
      </c>
      <c s="168" t="s">
        <v>2621</v>
      </c>
      <c s="277"/>
      <c s="274">
        <f>SUM(C24:M24)-SUM(P24:X24)-AA24</f>
        <v>0</v>
      </c>
    </row>
    <row customHeight="1" ht="17.25">
      <c s="168">
        <v>1030171</v>
      </c>
      <c s="168" t="s">
        <v>2622</v>
      </c>
      <c s="274">
        <f>L08!C41</f>
        <v>0</v>
      </c>
      <c s="290"/>
      <c s="290"/>
      <c s="276"/>
      <c s="276"/>
      <c s="277"/>
      <c s="277"/>
      <c s="290"/>
      <c s="290"/>
      <c s="290"/>
      <c s="277"/>
      <c s="168">
        <v>21468</v>
      </c>
      <c s="168" t="s">
        <v>2623</v>
      </c>
      <c s="274">
        <f>L09!C192</f>
        <v>0</v>
      </c>
      <c s="290"/>
      <c s="290"/>
      <c s="277"/>
      <c s="277"/>
      <c s="290"/>
      <c s="290"/>
      <c s="290"/>
      <c s="277"/>
      <c s="168">
        <v>1030171</v>
      </c>
      <c s="168" t="s">
        <v>2624</v>
      </c>
      <c s="277"/>
      <c s="274">
        <f>SUM(C25:M25)-SUM(P25:X25)-AA25</f>
        <v>0</v>
      </c>
    </row>
    <row customHeight="1" ht="17.25">
      <c s="168">
        <v>1030110</v>
      </c>
      <c s="168" t="s">
        <v>2625</v>
      </c>
      <c s="274">
        <f>L08!C11</f>
        <v>0</v>
      </c>
      <c s="290"/>
      <c s="290"/>
      <c s="276"/>
      <c s="276"/>
      <c s="277"/>
      <c s="277"/>
      <c s="290"/>
      <c s="290"/>
      <c s="290"/>
      <c s="277"/>
      <c s="168">
        <v>21469</v>
      </c>
      <c s="168" t="s">
        <v>2626</v>
      </c>
      <c s="274">
        <f>L09!C199</f>
        <v>0</v>
      </c>
      <c s="290"/>
      <c s="290"/>
      <c s="277"/>
      <c s="277"/>
      <c s="290"/>
      <c s="290"/>
      <c s="290"/>
      <c s="277"/>
      <c s="168">
        <v>1030110</v>
      </c>
      <c s="168" t="s">
        <v>2627</v>
      </c>
      <c s="277"/>
      <c s="274">
        <f>SUM(C26:M26)-SUM(P26:X26)-AA26</f>
        <v>0</v>
      </c>
    </row>
    <row customHeight="1" ht="17.25">
      <c s="168">
        <v>1030102</v>
      </c>
      <c s="168" t="s">
        <v>2628</v>
      </c>
      <c s="274">
        <f>L08!C7</f>
        <v>0</v>
      </c>
      <c s="290"/>
      <c s="290"/>
      <c s="276"/>
      <c s="276"/>
      <c s="277"/>
      <c s="277"/>
      <c s="290"/>
      <c s="290"/>
      <c s="290"/>
      <c s="277"/>
      <c s="168">
        <v>21562</v>
      </c>
      <c s="168" t="s">
        <v>2629</v>
      </c>
      <c s="274">
        <f>L09!C223</f>
        <v>0</v>
      </c>
      <c s="290"/>
      <c s="290"/>
      <c s="277"/>
      <c s="277"/>
      <c s="290"/>
      <c s="290"/>
      <c s="290"/>
      <c s="277"/>
      <c s="168">
        <v>1030102</v>
      </c>
      <c s="168" t="s">
        <v>2630</v>
      </c>
      <c s="277"/>
      <c s="274">
        <f>SUM(C27:M27)-SUM(P27:X27)-AA27</f>
        <v>0</v>
      </c>
    </row>
    <row customHeight="1" ht="17.25">
      <c s="168">
        <v>1030153</v>
      </c>
      <c s="168" t="s">
        <v>2631</v>
      </c>
      <c s="274">
        <f>L08!C28</f>
        <v>0</v>
      </c>
      <c s="290"/>
      <c s="290"/>
      <c s="276"/>
      <c s="276"/>
      <c s="277"/>
      <c s="277"/>
      <c s="290"/>
      <c s="290"/>
      <c s="290"/>
      <c s="277"/>
      <c s="168">
        <v>2170402</v>
      </c>
      <c s="168" t="s">
        <v>2632</v>
      </c>
      <c s="274">
        <f>L09!C234</f>
        <v>0</v>
      </c>
      <c s="290"/>
      <c s="290"/>
      <c s="277"/>
      <c s="277"/>
      <c s="290"/>
      <c s="290"/>
      <c s="290"/>
      <c s="277"/>
      <c s="168">
        <v>1030153</v>
      </c>
      <c s="168" t="s">
        <v>2633</v>
      </c>
      <c s="277"/>
      <c s="274">
        <f>SUM(C28:M28)-SUM(P28:X28)-AA28</f>
        <v>0</v>
      </c>
    </row>
    <row customHeight="1" ht="17.25">
      <c s="168">
        <v>1030154</v>
      </c>
      <c s="168" t="s">
        <v>2634</v>
      </c>
      <c s="274">
        <f>L08!C29</f>
        <v>0</v>
      </c>
      <c s="290"/>
      <c s="290"/>
      <c s="276"/>
      <c s="276"/>
      <c s="277"/>
      <c s="277"/>
      <c s="290"/>
      <c s="290"/>
      <c s="290"/>
      <c s="277"/>
      <c s="168">
        <v>2170403</v>
      </c>
      <c s="168" t="s">
        <v>2635</v>
      </c>
      <c s="274">
        <f>L09!C235</f>
        <v>0</v>
      </c>
      <c s="290"/>
      <c s="290"/>
      <c s="277"/>
      <c s="277"/>
      <c s="290"/>
      <c s="290"/>
      <c s="290"/>
      <c s="277"/>
      <c s="168">
        <v>1030154</v>
      </c>
      <c s="168" t="s">
        <v>2636</v>
      </c>
      <c s="277"/>
      <c s="274">
        <f>SUM(C29:M29)-SUM(P29:X29)-AA29</f>
        <v>0</v>
      </c>
    </row>
    <row customHeight="1" ht="17.25">
      <c s="168">
        <v>1030182</v>
      </c>
      <c s="168" t="s">
        <v>2637</v>
      </c>
      <c s="274">
        <f>L08!C55</f>
        <v>0</v>
      </c>
      <c s="290"/>
      <c s="290"/>
      <c s="276"/>
      <c s="276"/>
      <c s="277"/>
      <c s="277"/>
      <c s="290"/>
      <c s="290"/>
      <c s="290"/>
      <c s="277"/>
      <c s="168">
        <v>22006</v>
      </c>
      <c s="168" t="s">
        <v>2638</v>
      </c>
      <c s="274">
        <f>L09!C237</f>
        <v>0</v>
      </c>
      <c s="290"/>
      <c s="290"/>
      <c s="277"/>
      <c s="277"/>
      <c s="290"/>
      <c s="290"/>
      <c s="290"/>
      <c s="277"/>
      <c s="168">
        <v>1030182</v>
      </c>
      <c s="168" t="s">
        <v>2639</v>
      </c>
      <c s="277"/>
      <c s="274">
        <f>SUM(C30:M30)-SUM(P30:X30)-AA30</f>
        <v>0</v>
      </c>
    </row>
    <row customHeight="1" ht="17.25">
      <c s="168">
        <v>1030180</v>
      </c>
      <c s="168" t="s">
        <v>2640</v>
      </c>
      <c s="274">
        <f>L08!C46</f>
        <v>0</v>
      </c>
      <c s="290"/>
      <c s="290"/>
      <c s="276"/>
      <c s="276"/>
      <c s="277"/>
      <c s="277"/>
      <c s="290"/>
      <c s="290"/>
      <c s="290"/>
      <c s="277"/>
      <c s="168">
        <v>22908</v>
      </c>
      <c s="168" t="s">
        <v>2641</v>
      </c>
      <c s="274">
        <f>L09!C258</f>
        <v>0</v>
      </c>
      <c s="290"/>
      <c s="290"/>
      <c s="277"/>
      <c s="277"/>
      <c s="290"/>
      <c s="290"/>
      <c s="290"/>
      <c s="277"/>
      <c s="168">
        <v>1030180</v>
      </c>
      <c s="168" t="s">
        <v>2642</v>
      </c>
      <c s="277"/>
      <c s="274">
        <f>SUM(C31:M31)-SUM(P31:X31)-AA31</f>
        <v>0</v>
      </c>
    </row>
    <row customHeight="1" ht="17.25">
      <c s="168">
        <v>1030155</v>
      </c>
      <c s="168" t="s">
        <v>2643</v>
      </c>
      <c s="274">
        <f>L08!C30</f>
        <v>0</v>
      </c>
      <c s="290">
        <v>1559</v>
      </c>
      <c s="290"/>
      <c s="276"/>
      <c s="276">
        <v>60</v>
      </c>
      <c s="277"/>
      <c s="277"/>
      <c s="290"/>
      <c s="290"/>
      <c s="290"/>
      <c s="277"/>
      <c s="168">
        <v>22960</v>
      </c>
      <c s="168" t="s">
        <v>2644</v>
      </c>
      <c s="274">
        <f>L09!C271</f>
        <v>854</v>
      </c>
      <c s="290"/>
      <c s="290"/>
      <c s="277"/>
      <c s="277"/>
      <c s="290"/>
      <c s="290"/>
      <c s="290"/>
      <c s="277"/>
      <c s="168">
        <v>1030155</v>
      </c>
      <c s="168" t="s">
        <v>2645</v>
      </c>
      <c s="277"/>
      <c s="274">
        <f>SUM(C32:M32)-SUM(P32:X32)-AA32</f>
        <v>765</v>
      </c>
    </row>
    <row customHeight="1" ht="17.25">
      <c s="168"/>
      <c s="168" t="s">
        <v>2646</v>
      </c>
      <c s="274">
        <f>L08!C56</f>
        <v>0</v>
      </c>
      <c s="290">
        <v>3274</v>
      </c>
      <c s="290"/>
      <c s="276"/>
      <c s="276"/>
      <c s="277"/>
      <c s="277"/>
      <c s="290"/>
      <c s="290"/>
      <c s="290"/>
      <c s="277"/>
      <c s="168"/>
      <c s="168" t="s">
        <v>2647</v>
      </c>
      <c s="274">
        <f>L09!C7+L09!C21+L09!C45+L09!C50+L09!C67+L09!C130+L09!C168+L09!C216+L09!C227+L09!C241+L09!C245+L09!C249+L09!C269+L09!C283</f>
        <v>26</v>
      </c>
      <c s="290"/>
      <c s="290"/>
      <c s="277"/>
      <c s="277"/>
      <c s="290"/>
      <c s="290"/>
      <c s="290"/>
      <c s="277"/>
      <c s="168"/>
      <c s="168" t="s">
        <v>2648</v>
      </c>
      <c s="277"/>
      <c s="274">
        <f>SUM(C33:M33)-SUM(P33:X33)-AA33</f>
        <v>3248</v>
      </c>
    </row>
    <row customHeight="1" ht="17.25">
      <c s="168"/>
      <c s="168" t="s">
        <v>2649</v>
      </c>
      <c s="274">
        <f>L08!C54+L08!C57+L08!C74</f>
        <v>223</v>
      </c>
      <c s="290"/>
      <c s="290"/>
      <c s="276"/>
      <c s="276">
        <v>14540</v>
      </c>
      <c s="277">
        <v>10080</v>
      </c>
      <c s="277"/>
      <c s="290">
        <v>76800</v>
      </c>
      <c s="290"/>
      <c s="290"/>
      <c s="277"/>
      <c s="168"/>
      <c s="168" t="s">
        <v>2650</v>
      </c>
      <c s="274">
        <f>L09!C254+L09!C267+L09!C300+L09!C301+L09!C317+L09!C318+L09!C319</f>
        <v>28323</v>
      </c>
      <c s="290"/>
      <c s="290"/>
      <c s="277"/>
      <c s="277">
        <v>48400</v>
      </c>
      <c s="290"/>
      <c s="290"/>
      <c s="290"/>
      <c s="277"/>
      <c s="107"/>
      <c s="107" t="s">
        <v>2651</v>
      </c>
      <c s="277"/>
      <c s="274">
        <f>SUM(C34:M34)-SUM(P34:X34)-AA34</f>
        <v>24920</v>
      </c>
    </row>
    <row customHeight="1" ht="17.25">
      <c s="178"/>
      <c s="168" t="s">
        <v>2652</v>
      </c>
      <c s="124"/>
      <c s="124"/>
      <c s="290"/>
      <c s="124"/>
      <c s="276"/>
      <c s="124"/>
      <c s="124"/>
      <c s="124"/>
      <c s="124"/>
      <c s="290"/>
      <c s="277"/>
      <c s="185"/>
      <c s="107" t="s">
        <v>2653</v>
      </c>
      <c s="274">
        <f>L09!C319</f>
        <v>0</v>
      </c>
      <c s="290"/>
      <c s="290"/>
      <c s="277"/>
      <c s="124"/>
      <c s="124"/>
      <c s="290"/>
      <c s="290"/>
      <c s="277"/>
      <c s="185"/>
      <c s="107" t="s">
        <v>2654</v>
      </c>
      <c s="124"/>
      <c s="290"/>
    </row>
  </sheetData>
  <sheetProtection autoFilter="0" sort="1" allowResizeRows="1" allowResizeColumns="1" objects="1" allowDragInsertRows="1" allowDragInsertColumns="1" insertRows="1" insertColumns="1" deleteRows="1" deleteColumns="1"/>
  <mergeCells count="31">
    <mergeCell ref="A1:AB1"/>
    <mergeCell ref="A2:AB2"/>
    <mergeCell ref="A3:AB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s>
  <dataValidations count="1">
    <dataValidation type="decimal" allowBlank="1" showInputMessage="1" showErrorMessage="1" sqref="C6:M34 P6:Q35 R6:X34 AA6:AB34 G35 M35 S35 V35 X35 AB35 E35 L35 R35 W35">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A7B1B-4927-2788-F044-AAF37689B1F8}" mc:Ignorable="x14ac">
  <dimension ref="A1:D47"/>
  <sheetViews>
    <sheetView defaultGridColor="0" colorId="8" topLeftCell="A1" showGridLines="0" workbookViewId="0" showZeros="0">
      <selection activeCell="A1" sqref="A1:D1"/>
    </sheetView>
  </sheetViews>
  <sheetFormatPr defaultColWidth="12.125" customHeight="1" defaultRowHeight="15.652500000000002"/>
  <cols>
    <col min="1" max="1" style="244" width="57.25390625" customWidth="1"/>
    <col min="2" max="2" style="244" width="19.00390625" customWidth="1"/>
    <col min="3" max="3" style="244" width="57.25390625" customWidth="1"/>
    <col min="4" max="4" style="244" width="19.00390625" customWidth="1"/>
  </cols>
  <sheetData>
    <row customHeight="1" ht="33.75">
      <c s="321" t="str">
        <f>'##BASEINFO'!$B$2&amp;"度"&amp;'##BASEINFO'!$B$7&amp;"政府性基金预算转移性收支决算录入表"</f>
        <v>2024年度芷江侗族自治县政府性基金预算转移性收支决算录入表</v>
      </c>
      <c s="101"/>
      <c s="101"/>
      <c s="101"/>
    </row>
    <row customHeight="1" ht="17.25">
      <c s="122" t="s">
        <v>171</v>
      </c>
      <c s="122"/>
      <c s="122"/>
      <c s="122"/>
    </row>
    <row customHeight="1" ht="17.25">
      <c s="272" t="str">
        <f>"单位："&amp;'##BASEINFO'!$B$19</f>
        <v>单位：万元</v>
      </c>
      <c s="122"/>
      <c s="122"/>
      <c s="122"/>
    </row>
    <row customHeight="1" ht="17.25">
      <c s="104" t="s">
        <v>1937</v>
      </c>
      <c s="104" t="s">
        <v>187</v>
      </c>
      <c s="104" t="s">
        <v>1937</v>
      </c>
      <c s="104" t="s">
        <v>187</v>
      </c>
    </row>
    <row customHeight="1" ht="17.25">
      <c s="110" t="s">
        <v>2208</v>
      </c>
      <c s="274">
        <f>'L10'!C6</f>
        <v>29631</v>
      </c>
      <c s="110" t="s">
        <v>2280</v>
      </c>
      <c s="274">
        <f>'L10'!P6</f>
        <v>60724</v>
      </c>
    </row>
    <row customHeight="1" ht="17.25">
      <c s="110" t="s">
        <v>2655</v>
      </c>
      <c s="274">
        <f>B7</f>
        <v>6823</v>
      </c>
      <c s="110" t="s">
        <v>2656</v>
      </c>
      <c s="274">
        <f>D7</f>
        <v>0</v>
      </c>
    </row>
    <row customHeight="1" ht="17.25">
      <c s="110" t="s">
        <v>2657</v>
      </c>
      <c s="274">
        <f>SUM(B8:B18)</f>
        <v>6823</v>
      </c>
      <c s="110" t="s">
        <v>2658</v>
      </c>
      <c s="274">
        <f>SUM(D8:D18)</f>
        <v>0</v>
      </c>
    </row>
    <row customHeight="1" ht="17.25">
      <c s="110" t="s">
        <v>2034</v>
      </c>
      <c s="290"/>
      <c s="110" t="s">
        <v>2034</v>
      </c>
      <c s="290"/>
    </row>
    <row customHeight="1" ht="17.25">
      <c s="110" t="s">
        <v>2035</v>
      </c>
      <c s="290">
        <v>45</v>
      </c>
      <c s="110" t="s">
        <v>2035</v>
      </c>
      <c s="290"/>
    </row>
    <row customHeight="1" ht="17.25">
      <c s="110" t="s">
        <v>2036</v>
      </c>
      <c s="290"/>
      <c s="110" t="s">
        <v>2036</v>
      </c>
      <c s="290"/>
    </row>
    <row customHeight="1" ht="17.25">
      <c s="110" t="s">
        <v>2038</v>
      </c>
      <c s="290"/>
      <c s="110" t="s">
        <v>2038</v>
      </c>
      <c s="290"/>
    </row>
    <row customHeight="1" ht="17.25">
      <c s="110" t="s">
        <v>2039</v>
      </c>
      <c s="290">
        <v>31</v>
      </c>
      <c s="110" t="s">
        <v>2039</v>
      </c>
      <c s="290"/>
    </row>
    <row customHeight="1" ht="17.25">
      <c s="110" t="s">
        <v>2040</v>
      </c>
      <c s="290">
        <v>1914</v>
      </c>
      <c s="110" t="s">
        <v>2040</v>
      </c>
      <c s="290"/>
    </row>
    <row customHeight="1" ht="17.25">
      <c s="110" t="s">
        <v>2041</v>
      </c>
      <c s="290"/>
      <c s="110" t="s">
        <v>2041</v>
      </c>
      <c s="290"/>
    </row>
    <row customHeight="1" ht="17.25">
      <c s="110" t="s">
        <v>2042</v>
      </c>
      <c s="290"/>
      <c s="110" t="s">
        <v>2042</v>
      </c>
      <c s="290"/>
    </row>
    <row customHeight="1" ht="17.25">
      <c s="135" t="s">
        <v>2045</v>
      </c>
      <c s="290"/>
      <c s="135" t="s">
        <v>2045</v>
      </c>
      <c s="290"/>
    </row>
    <row customHeight="1" ht="17.25">
      <c s="135" t="s">
        <v>2659</v>
      </c>
      <c s="290">
        <v>3274</v>
      </c>
      <c s="135" t="s">
        <v>2660</v>
      </c>
      <c s="290"/>
    </row>
    <row customHeight="1" ht="17.25">
      <c s="135" t="s">
        <v>2049</v>
      </c>
      <c s="290">
        <v>1559</v>
      </c>
      <c s="135" t="s">
        <v>1015</v>
      </c>
      <c s="290"/>
    </row>
    <row customHeight="1" ht="17.25">
      <c s="135" t="s">
        <v>2661</v>
      </c>
      <c s="274">
        <f>SUM(B20:B22)</f>
        <v>0</v>
      </c>
      <c s="135" t="s">
        <v>2662</v>
      </c>
      <c s="274">
        <f>SUM(D20:D22)</f>
        <v>107</v>
      </c>
    </row>
    <row customHeight="1" ht="17.25">
      <c s="135" t="s">
        <v>2663</v>
      </c>
      <c s="290"/>
      <c s="135" t="s">
        <v>2664</v>
      </c>
      <c s="290"/>
    </row>
    <row customHeight="1" ht="17.25">
      <c s="135" t="s">
        <v>2665</v>
      </c>
      <c s="290"/>
      <c s="135" t="s">
        <v>2666</v>
      </c>
      <c s="290"/>
    </row>
    <row customHeight="1" ht="17.25">
      <c s="135" t="s">
        <v>2667</v>
      </c>
      <c s="290"/>
      <c s="135" t="s">
        <v>2668</v>
      </c>
      <c s="290">
        <v>107</v>
      </c>
    </row>
    <row customHeight="1" ht="17.25">
      <c s="110" t="s">
        <v>2561</v>
      </c>
      <c s="276"/>
      <c s="110"/>
      <c s="124"/>
    </row>
    <row customHeight="1" ht="17.25">
      <c s="110" t="s">
        <v>2669</v>
      </c>
      <c s="276">
        <v>24309</v>
      </c>
      <c s="110"/>
      <c s="124"/>
    </row>
    <row customHeight="1" ht="17.25">
      <c s="110" t="s">
        <v>2670</v>
      </c>
      <c s="274">
        <f>B27</f>
        <v>10571</v>
      </c>
      <c s="110" t="s">
        <v>2671</v>
      </c>
      <c s="277"/>
    </row>
    <row customHeight="1" ht="17.25">
      <c s="110" t="s">
        <v>2672</v>
      </c>
      <c s="173"/>
      <c s="110"/>
      <c s="124"/>
    </row>
    <row customHeight="1" ht="17.25">
      <c s="110" t="s">
        <v>2673</v>
      </c>
      <c s="274">
        <f>SUM(B28:B33)</f>
        <v>10571</v>
      </c>
      <c s="110"/>
      <c s="124"/>
    </row>
    <row customHeight="1" ht="17.25">
      <c s="135" t="s">
        <v>2674</v>
      </c>
      <c s="277"/>
      <c s="110"/>
      <c s="124"/>
    </row>
    <row customHeight="1" ht="17.25">
      <c s="135" t="s">
        <v>2675</v>
      </c>
      <c s="277"/>
      <c s="110"/>
      <c s="124"/>
    </row>
    <row customHeight="1" ht="15.75">
      <c s="135" t="s">
        <v>2676</v>
      </c>
      <c s="277">
        <v>10571</v>
      </c>
      <c s="110"/>
      <c s="124"/>
    </row>
    <row customHeight="1" ht="17.25">
      <c s="135" t="s">
        <v>2677</v>
      </c>
      <c s="277"/>
      <c s="110"/>
      <c s="124"/>
    </row>
    <row customHeight="1" ht="17.25">
      <c s="135" t="s">
        <v>2678</v>
      </c>
      <c s="277"/>
      <c s="110"/>
      <c s="124"/>
    </row>
    <row customHeight="1" ht="17.25">
      <c s="135" t="s">
        <v>2679</v>
      </c>
      <c s="277"/>
      <c s="110"/>
      <c s="173"/>
    </row>
    <row customHeight="1" ht="17.25">
      <c s="135" t="s">
        <v>2066</v>
      </c>
      <c s="324">
        <f>B37</f>
        <v>0</v>
      </c>
      <c s="110" t="s">
        <v>2067</v>
      </c>
      <c s="274">
        <f>D35</f>
        <v>51400</v>
      </c>
    </row>
    <row customHeight="1" ht="17.25">
      <c s="135" t="s">
        <v>2680</v>
      </c>
      <c s="110"/>
      <c s="110" t="s">
        <v>2681</v>
      </c>
      <c s="277">
        <v>51400</v>
      </c>
    </row>
    <row customHeight="1" ht="17.25">
      <c s="135" t="s">
        <v>2682</v>
      </c>
      <c s="110"/>
      <c s="110" t="s">
        <v>2683</v>
      </c>
      <c s="173"/>
    </row>
    <row customHeight="1" ht="17.25">
      <c s="135" t="s">
        <v>2068</v>
      </c>
      <c s="324">
        <f>B38</f>
        <v>0</v>
      </c>
      <c s="135" t="s">
        <v>2684</v>
      </c>
      <c s="173"/>
    </row>
    <row customHeight="1" ht="17.25">
      <c s="174" t="s">
        <v>2685</v>
      </c>
      <c s="277"/>
      <c s="129" t="s">
        <v>2080</v>
      </c>
      <c s="290"/>
    </row>
    <row customHeight="1" ht="17.25">
      <c s="135" t="s">
        <v>2079</v>
      </c>
      <c s="307">
        <f>B40</f>
        <v>79800</v>
      </c>
      <c s="135"/>
      <c s="124"/>
    </row>
    <row customHeight="1" ht="17.25">
      <c s="135" t="s">
        <v>2686</v>
      </c>
      <c s="290">
        <v>79800</v>
      </c>
      <c s="135"/>
      <c s="124"/>
    </row>
    <row customHeight="1" ht="17.25">
      <c s="135" t="s">
        <v>2687</v>
      </c>
      <c s="290"/>
      <c s="135" t="s">
        <v>2688</v>
      </c>
      <c s="290"/>
    </row>
    <row customHeight="1" ht="17.25">
      <c s="135" t="s">
        <v>2689</v>
      </c>
      <c s="290"/>
      <c s="135" t="s">
        <v>2690</v>
      </c>
      <c s="290"/>
    </row>
    <row customHeight="1" ht="17.25">
      <c s="135" t="s">
        <v>2562</v>
      </c>
      <c s="274">
        <f>B44</f>
        <v>0</v>
      </c>
      <c s="135" t="s">
        <v>2564</v>
      </c>
      <c s="274">
        <f>D44</f>
        <v>0</v>
      </c>
    </row>
    <row customHeight="1" ht="17.25">
      <c s="135" t="s">
        <v>2691</v>
      </c>
      <c s="277"/>
      <c s="135" t="s">
        <v>2692</v>
      </c>
      <c s="277"/>
    </row>
    <row customHeight="1" ht="17.25">
      <c s="110"/>
      <c s="124"/>
      <c s="110" t="s">
        <v>2566</v>
      </c>
      <c s="274">
        <f>'L10'!AA6</f>
        <v>0</v>
      </c>
    </row>
    <row customHeight="1" ht="17.25">
      <c s="110"/>
      <c s="124"/>
      <c s="110" t="s">
        <v>2693</v>
      </c>
      <c s="274">
        <f>B47-D5-D6-D19-D25-D34-D38-D41-D42-D43-D45</f>
        <v>38903</v>
      </c>
    </row>
    <row customHeight="1" ht="17.25">
      <c s="104" t="s">
        <v>2694</v>
      </c>
      <c s="274">
        <f>SUM(B5,B6,B19,B23:B25,B34,B39,B41:B43)</f>
        <v>151134</v>
      </c>
      <c s="104" t="s">
        <v>2695</v>
      </c>
      <c s="274">
        <f>SUM(D5,D6,D19,D25,D34,D38,D41:D43,D45:D46)</f>
        <v>151134</v>
      </c>
    </row>
  </sheetData>
  <sheetProtection autoFilter="0" sort="1" allowResizeRows="1" allowResizeColumns="1" objects="1" allowDragInsertRows="1" allowDragInsertColumns="1" insertRows="1" insertColumns="1" deleteRows="1" deleteColumns="1"/>
  <mergeCells count="3">
    <mergeCell ref="A1:D1"/>
    <mergeCell ref="A2:D2"/>
    <mergeCell ref="A3:D3"/>
  </mergeCells>
  <dataValidations count="1">
    <dataValidation type="decimal" allowBlank="1" showInputMessage="1" showErrorMessage="1" sqref="B5:B25 D5:D22 D25 B27:B34 B37:B44 D34:D35 D38 D41:D47 B4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BFF88-F148-FAC8-8F18-66BC15E4A10E}" mc:Ignorable="x14ac">
  <dimension ref="A1:E45"/>
  <sheetViews>
    <sheetView defaultGridColor="0" colorId="8" topLeftCell="A1" showGridLines="0" workbookViewId="0" showZeros="0">
      <selection activeCell="A1" sqref="A1:E1"/>
    </sheetView>
  </sheetViews>
  <sheetFormatPr defaultColWidth="12.125" customHeight="1" defaultRowHeight="15.652500000000002"/>
  <cols>
    <col min="1" max="1" style="244" width="9.125" customWidth="1"/>
    <col min="2" max="2" style="244" width="47.875" customWidth="1"/>
    <col min="3" max="5" style="244" width="17.375" customWidth="1"/>
  </cols>
  <sheetData>
    <row customHeight="1" ht="33.75">
      <c s="269" t="str">
        <f>'##BASEINFO'!$B$2&amp;"度"&amp;'##BASEINFO'!$B$7&amp;"政府性基金预算收入预算变动情况录入表"</f>
        <v>2024年度芷江侗族自治县政府性基金预算收入预算变动情况录入表</v>
      </c>
      <c s="121"/>
      <c s="121"/>
      <c s="121"/>
      <c s="121"/>
    </row>
    <row customHeight="1" ht="17.25">
      <c s="122" t="s">
        <v>172</v>
      </c>
      <c s="122"/>
      <c s="122"/>
      <c s="122"/>
      <c s="122"/>
    </row>
    <row customHeight="1" ht="17.25">
      <c s="272" t="str">
        <f>"单位："&amp;'##BASEINFO'!$B$19</f>
        <v>单位：万元</v>
      </c>
      <c s="122"/>
      <c s="122"/>
      <c s="122"/>
      <c s="122"/>
    </row>
    <row customHeight="1" ht="27">
      <c s="104" t="s">
        <v>185</v>
      </c>
      <c s="104" t="s">
        <v>2696</v>
      </c>
      <c s="104" t="s">
        <v>1871</v>
      </c>
      <c s="104" t="s">
        <v>2144</v>
      </c>
      <c s="104" t="s">
        <v>1872</v>
      </c>
    </row>
    <row customHeight="1" ht="17.25">
      <c s="107"/>
      <c s="104" t="s">
        <v>2208</v>
      </c>
      <c s="274">
        <f>SUM(C6:C45)</f>
        <v>56769</v>
      </c>
      <c s="274">
        <f>SUM(D6:D45)</f>
        <v>0</v>
      </c>
      <c s="274">
        <f>SUM(E6:E45)</f>
        <v>56769</v>
      </c>
    </row>
    <row customHeight="1" ht="17.25">
      <c s="107">
        <v>1030102</v>
      </c>
      <c s="107" t="s">
        <v>2628</v>
      </c>
      <c s="290"/>
      <c s="290"/>
      <c s="274">
        <f>SUM(C6:D6)</f>
        <v>0</v>
      </c>
    </row>
    <row customHeight="1" ht="17.25">
      <c s="107">
        <v>1030106</v>
      </c>
      <c s="107" t="s">
        <v>2619</v>
      </c>
      <c s="290"/>
      <c s="290"/>
      <c s="274">
        <f>SUM(C7:D7)</f>
        <v>0</v>
      </c>
    </row>
    <row customHeight="1" ht="17.25">
      <c s="107">
        <v>1030110</v>
      </c>
      <c s="107" t="s">
        <v>2625</v>
      </c>
      <c s="290"/>
      <c s="290"/>
      <c s="274">
        <f>SUM(C8:D8)</f>
        <v>0</v>
      </c>
    </row>
    <row customHeight="1" ht="17.25">
      <c s="107">
        <v>1030112</v>
      </c>
      <c s="107" t="s">
        <v>2697</v>
      </c>
      <c s="290"/>
      <c s="290"/>
      <c s="274">
        <f>SUM(C9:D9)</f>
        <v>0</v>
      </c>
    </row>
    <row customHeight="1" ht="17.25">
      <c s="107">
        <v>1030121</v>
      </c>
      <c s="107" t="s">
        <v>2574</v>
      </c>
      <c s="290"/>
      <c s="290"/>
      <c s="274">
        <f>SUM(C10:D10)</f>
        <v>0</v>
      </c>
    </row>
    <row customHeight="1" ht="17.25">
      <c s="107">
        <v>1030129</v>
      </c>
      <c s="107" t="s">
        <v>2698</v>
      </c>
      <c s="290"/>
      <c s="290"/>
      <c s="274">
        <f>SUM(C11:D11)</f>
        <v>0</v>
      </c>
    </row>
    <row customHeight="1" ht="17.25">
      <c s="107">
        <v>1030146</v>
      </c>
      <c s="107" t="s">
        <v>2699</v>
      </c>
      <c s="290"/>
      <c s="290"/>
      <c s="274">
        <f>SUM(C12:D12)</f>
        <v>0</v>
      </c>
    </row>
    <row customHeight="1" ht="17.25">
      <c s="107">
        <v>1030147</v>
      </c>
      <c s="107" t="s">
        <v>2700</v>
      </c>
      <c s="290"/>
      <c s="290"/>
      <c s="274">
        <f>SUM(C13:D13)</f>
        <v>0</v>
      </c>
    </row>
    <row customHeight="1" ht="17.25">
      <c s="107">
        <v>1030148</v>
      </c>
      <c s="107" t="s">
        <v>2701</v>
      </c>
      <c s="290">
        <v>55469</v>
      </c>
      <c s="290"/>
      <c s="274">
        <f>SUM(C14:D14)</f>
        <v>55469</v>
      </c>
    </row>
    <row customHeight="1" ht="17.25">
      <c s="107">
        <v>1030149</v>
      </c>
      <c s="107" t="s">
        <v>2607</v>
      </c>
      <c s="290"/>
      <c s="290"/>
      <c s="274">
        <f>SUM(C15:D15)</f>
        <v>0</v>
      </c>
    </row>
    <row customHeight="1" ht="17.25">
      <c s="107">
        <v>1030150</v>
      </c>
      <c s="107" t="s">
        <v>2702</v>
      </c>
      <c s="290"/>
      <c s="290"/>
      <c s="274">
        <f>SUM(C16:D16)</f>
        <v>0</v>
      </c>
    </row>
    <row customHeight="1" ht="17.25">
      <c s="107">
        <v>1030152</v>
      </c>
      <c s="107" t="s">
        <v>2601</v>
      </c>
      <c s="290"/>
      <c s="290"/>
      <c s="274">
        <f>SUM(C17:D17)</f>
        <v>0</v>
      </c>
    </row>
    <row customHeight="1" ht="17.25">
      <c s="107">
        <v>1030153</v>
      </c>
      <c s="107" t="s">
        <v>2631</v>
      </c>
      <c s="290"/>
      <c s="290"/>
      <c s="274">
        <f>SUM(C18:D18)</f>
        <v>0</v>
      </c>
    </row>
    <row customHeight="1" ht="17.25">
      <c s="107">
        <v>1030154</v>
      </c>
      <c s="107" t="s">
        <v>2634</v>
      </c>
      <c s="290"/>
      <c s="290"/>
      <c s="274">
        <f>SUM(C19:D19)</f>
        <v>0</v>
      </c>
    </row>
    <row customHeight="1" ht="17.25">
      <c s="107">
        <v>1030155</v>
      </c>
      <c s="107" t="s">
        <v>2643</v>
      </c>
      <c s="290"/>
      <c s="290"/>
      <c s="274">
        <f>SUM(C20:D20)</f>
        <v>0</v>
      </c>
    </row>
    <row customHeight="1" ht="17.25">
      <c s="107">
        <v>1030156</v>
      </c>
      <c s="107" t="s">
        <v>2703</v>
      </c>
      <c s="290">
        <v>1000</v>
      </c>
      <c s="290"/>
      <c s="274">
        <f>SUM(C21:D21)</f>
        <v>1000</v>
      </c>
    </row>
    <row customHeight="1" ht="17.25">
      <c s="107">
        <v>1030157</v>
      </c>
      <c s="107" t="s">
        <v>2704</v>
      </c>
      <c s="290"/>
      <c s="290"/>
      <c s="274">
        <f>SUM(C22:D22)</f>
        <v>0</v>
      </c>
    </row>
    <row customHeight="1" ht="17.25">
      <c s="107">
        <v>1030158</v>
      </c>
      <c s="107" t="s">
        <v>2705</v>
      </c>
      <c s="290"/>
      <c s="290"/>
      <c s="274">
        <f>SUM(C23:D23)</f>
        <v>0</v>
      </c>
    </row>
    <row customHeight="1" ht="17.25">
      <c s="107">
        <v>1030159</v>
      </c>
      <c s="107" t="s">
        <v>2706</v>
      </c>
      <c s="290"/>
      <c s="290"/>
      <c s="274">
        <f>SUM(C24:D24)</f>
        <v>0</v>
      </c>
    </row>
    <row customHeight="1" ht="17.25">
      <c s="107">
        <v>1030166</v>
      </c>
      <c s="107" t="s">
        <v>2568</v>
      </c>
      <c s="290"/>
      <c s="290"/>
      <c s="274">
        <f>SUM(C25:D25)</f>
        <v>0</v>
      </c>
    </row>
    <row customHeight="1" ht="17.25">
      <c s="107">
        <v>1030168</v>
      </c>
      <c s="107" t="s">
        <v>2577</v>
      </c>
      <c s="290"/>
      <c s="290"/>
      <c s="274">
        <f>SUM(C26:D26)</f>
        <v>0</v>
      </c>
    </row>
    <row customHeight="1" ht="17.25">
      <c s="107">
        <v>1030171</v>
      </c>
      <c s="107" t="s">
        <v>2622</v>
      </c>
      <c s="290"/>
      <c s="290"/>
      <c s="274">
        <f>SUM(C27:D27)</f>
        <v>0</v>
      </c>
    </row>
    <row customHeight="1" ht="17.25">
      <c s="107">
        <v>1030175</v>
      </c>
      <c s="107" t="s">
        <v>2580</v>
      </c>
      <c s="290"/>
      <c s="290"/>
      <c s="274">
        <f>SUM(C28:D28)</f>
        <v>0</v>
      </c>
    </row>
    <row customHeight="1" ht="17.25">
      <c s="107">
        <v>1030178</v>
      </c>
      <c s="107" t="s">
        <v>2707</v>
      </c>
      <c s="290">
        <v>300</v>
      </c>
      <c s="290"/>
      <c s="274">
        <f>SUM(C29:D29)</f>
        <v>300</v>
      </c>
    </row>
    <row customHeight="1" ht="17.25">
      <c s="168">
        <v>1030180</v>
      </c>
      <c s="168" t="s">
        <v>2640</v>
      </c>
      <c s="290"/>
      <c s="290"/>
      <c s="274">
        <f>SUM(C30:D30)</f>
        <v>0</v>
      </c>
    </row>
    <row customHeight="1" ht="15.75">
      <c s="168">
        <v>1030181</v>
      </c>
      <c s="172" t="s">
        <v>2708</v>
      </c>
      <c s="290"/>
      <c s="290"/>
      <c s="274">
        <f>SUM(C31:D31)</f>
        <v>0</v>
      </c>
    </row>
    <row customHeight="1" ht="15.75">
      <c s="168">
        <v>1030182</v>
      </c>
      <c s="172" t="s">
        <v>2637</v>
      </c>
      <c s="290"/>
      <c s="290"/>
      <c s="274">
        <f>SUM(C32:D32)</f>
        <v>0</v>
      </c>
    </row>
    <row customHeight="1" ht="15.75">
      <c s="168">
        <v>1030183</v>
      </c>
      <c s="172" t="s">
        <v>2709</v>
      </c>
      <c s="290"/>
      <c s="290"/>
      <c s="274">
        <f>SUM(C33:D33)</f>
        <v>0</v>
      </c>
    </row>
    <row customHeight="1" ht="17.25">
      <c s="168">
        <v>1030199</v>
      </c>
      <c s="168" t="s">
        <v>2710</v>
      </c>
      <c s="290"/>
      <c s="290"/>
      <c s="274">
        <f>SUM(C34:D34)</f>
        <v>0</v>
      </c>
    </row>
    <row customHeight="1" ht="17.25">
      <c s="107">
        <v>1031003</v>
      </c>
      <c s="107" t="s">
        <v>2711</v>
      </c>
      <c s="290"/>
      <c s="290"/>
      <c s="274">
        <f>SUM(C35:D35)</f>
        <v>0</v>
      </c>
    </row>
    <row customHeight="1" ht="17.25">
      <c s="107">
        <v>1031005</v>
      </c>
      <c s="107" t="s">
        <v>2712</v>
      </c>
      <c s="290"/>
      <c s="290"/>
      <c s="274">
        <f>SUM(C36:D36)</f>
        <v>0</v>
      </c>
    </row>
    <row customHeight="1" ht="17.25">
      <c s="107">
        <v>1031006</v>
      </c>
      <c s="107" t="s">
        <v>2713</v>
      </c>
      <c s="290"/>
      <c s="290"/>
      <c s="274">
        <f>SUM(C37:D37)</f>
        <v>0</v>
      </c>
    </row>
    <row customHeight="1" ht="17.25">
      <c s="107">
        <v>1031008</v>
      </c>
      <c s="107" t="s">
        <v>2714</v>
      </c>
      <c s="290"/>
      <c s="290"/>
      <c s="274">
        <f>SUM(C38:D38)</f>
        <v>0</v>
      </c>
    </row>
    <row customHeight="1" ht="17.25">
      <c s="107">
        <v>1031009</v>
      </c>
      <c s="107" t="s">
        <v>2715</v>
      </c>
      <c s="290"/>
      <c s="290"/>
      <c s="274">
        <f>SUM(C39:D39)</f>
        <v>0</v>
      </c>
    </row>
    <row customHeight="1" ht="17.25">
      <c s="107">
        <v>1031010</v>
      </c>
      <c s="107" t="s">
        <v>2716</v>
      </c>
      <c s="290"/>
      <c s="290"/>
      <c s="274">
        <f>SUM(C40:D40)</f>
        <v>0</v>
      </c>
    </row>
    <row customHeight="1" ht="17.25">
      <c s="107">
        <v>1031011</v>
      </c>
      <c s="107" t="s">
        <v>2717</v>
      </c>
      <c s="290"/>
      <c s="290"/>
      <c s="274">
        <f>SUM(C41:D41)</f>
        <v>0</v>
      </c>
    </row>
    <row customHeight="1" ht="17.25">
      <c s="107">
        <v>1031012</v>
      </c>
      <c s="107" t="s">
        <v>2718</v>
      </c>
      <c s="290"/>
      <c s="290"/>
      <c s="274">
        <f>SUM(C42:D42)</f>
        <v>0</v>
      </c>
    </row>
    <row customHeight="1" ht="17.25">
      <c s="107">
        <v>1031013</v>
      </c>
      <c s="107" t="s">
        <v>2719</v>
      </c>
      <c s="290"/>
      <c s="290"/>
      <c s="274">
        <f>SUM(C43:D43)</f>
        <v>0</v>
      </c>
    </row>
    <row customHeight="1" ht="17.25">
      <c s="107">
        <v>1031014</v>
      </c>
      <c s="107" t="s">
        <v>2720</v>
      </c>
      <c s="290"/>
      <c s="290"/>
      <c s="274">
        <f>SUM(C44:D44)</f>
        <v>0</v>
      </c>
    </row>
    <row customHeight="1" ht="17.25">
      <c s="107">
        <v>1031099</v>
      </c>
      <c s="107" t="s">
        <v>2721</v>
      </c>
      <c s="290"/>
      <c s="290"/>
      <c s="274">
        <f>SUM(C45:D45)</f>
        <v>0</v>
      </c>
    </row>
  </sheetData>
  <sheetProtection autoFilter="0" sort="1" allowResizeRows="1" allowResizeColumns="1" objects="1" allowDragInsertRows="1" allowDragInsertColumns="1" insertRows="1" insertColumns="1" deleteRows="1" deleteColumns="1"/>
  <mergeCells count="3">
    <mergeCell ref="A1:E1"/>
    <mergeCell ref="A2:E2"/>
    <mergeCell ref="A3:E3"/>
  </mergeCells>
  <dataValidations count="1">
    <dataValidation type="decimal" allowBlank="1" showInputMessage="1" showErrorMessage="1" sqref="C5:E45">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D618B-3908-E2F8-0A93-7C3A43A538C8}" mc:Ignorable="x14ac">
  <dimension ref="A1:O82"/>
  <sheetViews>
    <sheetView defaultGridColor="0" colorId="8" topLeftCell="A1" showGridLines="0" workbookViewId="0" showZeros="0">
      <selection activeCell="A1" sqref="A1:O1"/>
    </sheetView>
  </sheetViews>
  <sheetFormatPr defaultColWidth="12.125" customHeight="1" defaultRowHeight="19.8525"/>
  <cols>
    <col min="1" max="1" style="244" width="9.125" customWidth="1"/>
    <col min="2" max="2" style="244" width="53.625" customWidth="1"/>
    <col min="3" max="4" style="244" width="14.625" customWidth="1"/>
    <col min="5" max="5" style="244" width="14.75390625" customWidth="1"/>
    <col min="6" max="15" style="244" width="14.625" customWidth="1"/>
  </cols>
  <sheetData>
    <row customHeight="1" ht="33.75">
      <c s="269" t="str">
        <f>'##BASEINFO'!$B$2&amp;"度"&amp;'##BASEINFO'!$B$7&amp;"政府性基金预算支出预算变动情况录入表"</f>
        <v>2024年度芷江侗族自治县政府性基金预算支出预算变动情况录入表</v>
      </c>
      <c s="121"/>
      <c s="121"/>
      <c s="121"/>
      <c s="121"/>
      <c s="121"/>
      <c s="121"/>
      <c s="121"/>
      <c s="121"/>
      <c s="121"/>
      <c s="121"/>
      <c s="121"/>
      <c s="121"/>
      <c s="121"/>
      <c s="121"/>
    </row>
    <row customHeight="1" ht="17.25">
      <c s="122" t="s">
        <v>173</v>
      </c>
      <c s="122"/>
      <c s="122"/>
      <c s="122"/>
      <c s="122"/>
      <c s="122"/>
      <c s="122"/>
      <c s="122"/>
      <c s="122"/>
      <c s="122"/>
      <c s="122"/>
      <c s="122"/>
      <c s="122"/>
      <c s="122"/>
      <c s="122"/>
    </row>
    <row customHeight="1" ht="17.25">
      <c s="272" t="str">
        <f>"单位："&amp;'##BASEINFO'!$B$19</f>
        <v>单位：万元</v>
      </c>
      <c s="122"/>
      <c s="122"/>
      <c s="122"/>
      <c s="122"/>
      <c s="122"/>
      <c s="122"/>
      <c s="122"/>
      <c s="122"/>
      <c s="122"/>
      <c s="122"/>
      <c s="122"/>
      <c s="122"/>
      <c s="122"/>
      <c s="122"/>
    </row>
    <row s="326" customFormat="1" customHeight="1" ht="17.25">
      <c s="104" t="s">
        <v>185</v>
      </c>
      <c s="104" t="s">
        <v>186</v>
      </c>
      <c s="104" t="s">
        <v>1871</v>
      </c>
      <c s="104" t="s">
        <v>2142</v>
      </c>
      <c s="104"/>
      <c s="104"/>
      <c s="104"/>
      <c s="104"/>
      <c s="104"/>
      <c s="104"/>
      <c s="104"/>
      <c s="104"/>
      <c s="104"/>
      <c s="104" t="s">
        <v>1872</v>
      </c>
      <c s="104" t="s">
        <v>187</v>
      </c>
    </row>
    <row s="326" customFormat="1" customHeight="1" ht="19.5">
      <c s="126"/>
      <c s="126"/>
      <c s="126"/>
      <c s="126" t="s">
        <v>2145</v>
      </c>
      <c s="126" t="s">
        <v>2722</v>
      </c>
      <c s="126" t="s">
        <v>2723</v>
      </c>
      <c s="126" t="s">
        <v>2165</v>
      </c>
      <c s="126" t="s">
        <v>2066</v>
      </c>
      <c s="126" t="s">
        <v>2079</v>
      </c>
      <c s="126" t="s">
        <v>2168</v>
      </c>
      <c s="126" t="s">
        <v>2169</v>
      </c>
      <c s="126" t="s">
        <v>2170</v>
      </c>
      <c s="126" t="s">
        <v>2147</v>
      </c>
      <c s="126"/>
      <c s="126"/>
    </row>
    <row customHeight="1" ht="17.25">
      <c s="168"/>
      <c s="132" t="s">
        <v>2280</v>
      </c>
      <c s="274">
        <f>SUM(C7,C9,C12,C16,C18,C20,C24,C36,C46,C56,C59,C63,C65,C67,C69,C71,C78,C79,C80)</f>
        <v>74307</v>
      </c>
      <c s="274">
        <f>SUM(E6:M6)</f>
        <v>25320</v>
      </c>
      <c s="274">
        <f>SUM(E7,E9,E12,E16,E18,E20,E24,E36,E46,E56,E59,E63,E65,E67,E69,E71,E78,E79,E80)</f>
        <v>6823</v>
      </c>
      <c s="274">
        <f>SUM(F7,F9,F12,F16,F18,F20,F24,F36,F46,F56,F59,F63,F65,F67,F69,F71,F78,F79,F80)</f>
        <v>12038</v>
      </c>
      <c s="274">
        <f>SUM(G7,G9,G12,G16,G18,G20,G24,G36,G46,G56,G59,G63,G65,G67,G69,G71,G78,G79)</f>
        <v>1697</v>
      </c>
      <c s="274">
        <f>SUM(H7,H9,H12,H16,H18,H20,H24,H36,H46,H56,H59,H63,H65,H67,H69,H71,H78,H79)</f>
        <v>0</v>
      </c>
      <c s="274">
        <f>SUM(I7,I9,I12,I16,I18,I20,I24,I36,I46,I56,I59,I63,I65,I67,I69,I71,I78,I79)</f>
        <v>31900</v>
      </c>
      <c s="274">
        <f>SUM(J7,J9,J12,J16,J18,J20,J24,J36,J46,J56,J59,J63,J65,J67,J69,J71,J78,J79)</f>
        <v>-4790</v>
      </c>
      <c s="274">
        <f>SUM(K7,K9,K12,K16,K18,K20,K24,K36,K46,K56,K59,K63,K65,K67,K69,K71,K78,K79,K80)</f>
        <v>0</v>
      </c>
      <c s="274">
        <f>SUM(L7,L9,L12,L16,L18,L20,L24,L36,L46,L56,L59,L63,L65,L67,L69,L71,L78,L79,L80)</f>
        <v>0</v>
      </c>
      <c s="274">
        <f>SUM(M7,M9,M12,M16,M18,M20,M24,M36,M46,M56,M59,M63,M65,M67,M69,M71,M78,M79,M80)</f>
        <v>-22348</v>
      </c>
      <c s="274">
        <f>SUM(C6:D6)</f>
        <v>99627</v>
      </c>
      <c s="274">
        <f>SUM(O7,O9,O12,O16,O18,O20,O24,O36,O46,O56,O59,O63,O65,O67,O69,O71,O78,O79,O80)</f>
        <v>60724</v>
      </c>
    </row>
    <row customHeight="1" ht="17.25">
      <c s="168">
        <v>205</v>
      </c>
      <c s="169" t="s">
        <v>1090</v>
      </c>
      <c s="274">
        <f>C8</f>
        <v>0</v>
      </c>
      <c s="274">
        <f>SUM(E7:M7)</f>
        <v>0</v>
      </c>
      <c s="274">
        <f>E8</f>
        <v>0</v>
      </c>
      <c s="274">
        <f>F8</f>
        <v>0</v>
      </c>
      <c s="274">
        <f>G8</f>
        <v>0</v>
      </c>
      <c s="274">
        <f>H8</f>
        <v>0</v>
      </c>
      <c s="274">
        <f>I8</f>
        <v>0</v>
      </c>
      <c s="274">
        <f>J8</f>
        <v>0</v>
      </c>
      <c s="274">
        <f>K8</f>
        <v>0</v>
      </c>
      <c s="274">
        <f>L8</f>
        <v>0</v>
      </c>
      <c s="274">
        <f>M8</f>
        <v>0</v>
      </c>
      <c s="274">
        <f>SUM(C7:D7)</f>
        <v>0</v>
      </c>
      <c s="274">
        <f>O8</f>
        <v>0</v>
      </c>
    </row>
    <row customHeight="1" ht="17.25">
      <c s="168">
        <v>20598</v>
      </c>
      <c s="168" t="s">
        <v>2281</v>
      </c>
      <c s="290"/>
      <c s="274">
        <f>SUM(E8:M8)</f>
        <v>0</v>
      </c>
      <c s="290"/>
      <c s="277"/>
      <c s="277"/>
      <c s="290"/>
      <c s="290"/>
      <c s="290"/>
      <c s="290"/>
      <c s="290"/>
      <c s="290"/>
      <c s="274">
        <f>SUM(C8:D8)</f>
        <v>0</v>
      </c>
      <c s="274">
        <f>L09!C7</f>
        <v>0</v>
      </c>
    </row>
    <row customHeight="1" ht="17.25">
      <c s="168">
        <v>206</v>
      </c>
      <c s="134" t="s">
        <v>1139</v>
      </c>
      <c s="274">
        <f>SUM(C10:C11)</f>
        <v>0</v>
      </c>
      <c s="274">
        <f>SUM(E9:M9)</f>
        <v>0</v>
      </c>
      <c s="274">
        <f>SUM(E10:E11)</f>
        <v>0</v>
      </c>
      <c s="274">
        <f>SUM(F10:F11)</f>
        <v>0</v>
      </c>
      <c s="274">
        <f>SUM(G10:G11)</f>
        <v>0</v>
      </c>
      <c s="274">
        <f>SUM(H10:H11)</f>
        <v>0</v>
      </c>
      <c s="274">
        <f>SUM(I10:I11)</f>
        <v>0</v>
      </c>
      <c s="274">
        <f>SUM(J10:J11)</f>
        <v>0</v>
      </c>
      <c s="274">
        <f>SUM(K10:K11)</f>
        <v>0</v>
      </c>
      <c s="274">
        <f>SUM(L10:L11)</f>
        <v>0</v>
      </c>
      <c s="274">
        <f>SUM(M10:M11)</f>
        <v>0</v>
      </c>
      <c s="274">
        <f>SUM(C9:D9)</f>
        <v>0</v>
      </c>
      <c s="274">
        <f>O10+O11</f>
        <v>0</v>
      </c>
    </row>
    <row customHeight="1" ht="17.25">
      <c s="168">
        <v>20610</v>
      </c>
      <c s="135" t="s">
        <v>2286</v>
      </c>
      <c s="290"/>
      <c s="274">
        <f>SUM(E10:M10)</f>
        <v>0</v>
      </c>
      <c s="290"/>
      <c s="277"/>
      <c s="277"/>
      <c s="290"/>
      <c s="290"/>
      <c s="290"/>
      <c s="290"/>
      <c s="290"/>
      <c s="290"/>
      <c s="274">
        <f>SUM(C10:D10)</f>
        <v>0</v>
      </c>
      <c s="274">
        <f>L09!C14</f>
        <v>0</v>
      </c>
    </row>
    <row customHeight="1" ht="17.25">
      <c s="168">
        <v>20698</v>
      </c>
      <c s="135" t="s">
        <v>2281</v>
      </c>
      <c s="290"/>
      <c s="274">
        <f>SUM(E11:M11)</f>
        <v>0</v>
      </c>
      <c s="290"/>
      <c s="277"/>
      <c s="277"/>
      <c s="290"/>
      <c s="290"/>
      <c s="290"/>
      <c s="290"/>
      <c s="290"/>
      <c s="290"/>
      <c s="274">
        <f>SUM(C11:D11)</f>
        <v>0</v>
      </c>
      <c s="274">
        <f>L09!C21</f>
        <v>0</v>
      </c>
    </row>
    <row customHeight="1" ht="17.25">
      <c s="168">
        <v>207</v>
      </c>
      <c s="134" t="s">
        <v>1188</v>
      </c>
      <c s="274">
        <f>SUM(C13:C15)</f>
        <v>0</v>
      </c>
      <c s="274">
        <f>SUM(E12:M12)</f>
        <v>45</v>
      </c>
      <c s="274">
        <f>SUM(E13:E14)</f>
        <v>45</v>
      </c>
      <c s="274">
        <f>SUM(F13:F15)</f>
        <v>0</v>
      </c>
      <c s="274">
        <f>SUM(G13:G14)</f>
        <v>0</v>
      </c>
      <c s="274">
        <f>SUM(H13:H15)</f>
        <v>0</v>
      </c>
      <c s="274">
        <f>SUM(I13:I15)</f>
        <v>0</v>
      </c>
      <c s="274">
        <f>SUM(J13:J14)</f>
        <v>0</v>
      </c>
      <c s="274">
        <f>SUM(K13:K14)</f>
        <v>0</v>
      </c>
      <c s="274">
        <f>SUM(L13:L14)</f>
        <v>0</v>
      </c>
      <c s="274">
        <f>SUM(M13:M15)</f>
        <v>0</v>
      </c>
      <c s="274">
        <f>SUM(C12:D12)</f>
        <v>45</v>
      </c>
      <c s="274">
        <f>SUM(O13:O15)</f>
        <v>0</v>
      </c>
    </row>
    <row customHeight="1" ht="17.25">
      <c s="168">
        <v>20707</v>
      </c>
      <c s="135" t="s">
        <v>2299</v>
      </c>
      <c s="290"/>
      <c s="274">
        <f>SUM(E13:M13)</f>
        <v>0</v>
      </c>
      <c s="290"/>
      <c s="277"/>
      <c s="277"/>
      <c s="290"/>
      <c s="290"/>
      <c s="290"/>
      <c s="290"/>
      <c s="290"/>
      <c s="290"/>
      <c s="274">
        <f>SUM(C13:D13)</f>
        <v>0</v>
      </c>
      <c s="274">
        <f>L09!C29</f>
        <v>0</v>
      </c>
    </row>
    <row customHeight="1" ht="17.25">
      <c s="168">
        <v>20709</v>
      </c>
      <c s="135" t="s">
        <v>2305</v>
      </c>
      <c s="290"/>
      <c s="274">
        <f>SUM(E14:M14)</f>
        <v>45</v>
      </c>
      <c s="290">
        <v>45</v>
      </c>
      <c s="277"/>
      <c s="277"/>
      <c s="290"/>
      <c s="290"/>
      <c s="290"/>
      <c s="290"/>
      <c s="290"/>
      <c s="290"/>
      <c s="274">
        <f>SUM(C14:D14)</f>
        <v>45</v>
      </c>
      <c s="274">
        <f>L09!C35</f>
        <v>0</v>
      </c>
    </row>
    <row customHeight="1" ht="17.25">
      <c s="168">
        <v>20710</v>
      </c>
      <c s="135" t="s">
        <v>2311</v>
      </c>
      <c s="290"/>
      <c s="274">
        <f>SUM(F15,H15:I15,M15)</f>
        <v>0</v>
      </c>
      <c s="170"/>
      <c s="277"/>
      <c s="171"/>
      <c s="290"/>
      <c s="290"/>
      <c s="171"/>
      <c s="171"/>
      <c s="171"/>
      <c s="290"/>
      <c s="274">
        <f>SUM(C15:D15)</f>
        <v>0</v>
      </c>
      <c s="274">
        <f>L09!C41</f>
        <v>0</v>
      </c>
    </row>
    <row customHeight="1" ht="17.25">
      <c s="168">
        <v>208</v>
      </c>
      <c s="134" t="s">
        <v>1230</v>
      </c>
      <c s="274">
        <f>C17</f>
        <v>0</v>
      </c>
      <c s="274">
        <f>SUM(E16:M16)</f>
        <v>0</v>
      </c>
      <c s="274">
        <f>E17</f>
        <v>0</v>
      </c>
      <c s="274">
        <f>F17</f>
        <v>0</v>
      </c>
      <c s="274">
        <f>G17</f>
        <v>0</v>
      </c>
      <c s="274">
        <f>H17</f>
        <v>0</v>
      </c>
      <c s="274">
        <f>I17</f>
        <v>0</v>
      </c>
      <c s="274">
        <f>J17</f>
        <v>0</v>
      </c>
      <c s="274">
        <f>K17</f>
        <v>0</v>
      </c>
      <c s="274">
        <f>L17</f>
        <v>0</v>
      </c>
      <c s="274">
        <f>M17</f>
        <v>0</v>
      </c>
      <c s="274">
        <f>SUM(C16:D16)</f>
        <v>0</v>
      </c>
      <c s="274">
        <f>O17</f>
        <v>0</v>
      </c>
    </row>
    <row customHeight="1" ht="17.25">
      <c s="168">
        <v>20898</v>
      </c>
      <c s="135" t="s">
        <v>2281</v>
      </c>
      <c s="290"/>
      <c s="274">
        <f>SUM(E17:M17)</f>
        <v>0</v>
      </c>
      <c s="290"/>
      <c s="329"/>
      <c s="277"/>
      <c s="290"/>
      <c s="290"/>
      <c s="290"/>
      <c s="290"/>
      <c s="290"/>
      <c s="290"/>
      <c s="274">
        <f>SUM(C17:D17)</f>
        <v>0</v>
      </c>
      <c s="274">
        <f>L09!C45</f>
        <v>0</v>
      </c>
    </row>
    <row customHeight="1" ht="17.25">
      <c s="168">
        <v>210</v>
      </c>
      <c s="134" t="s">
        <v>1339</v>
      </c>
      <c s="274">
        <f>C19</f>
        <v>0</v>
      </c>
      <c s="274">
        <f>SUM(E18:M18)</f>
        <v>0</v>
      </c>
      <c s="274">
        <f>E19</f>
        <v>0</v>
      </c>
      <c s="274">
        <f>F19</f>
        <v>0</v>
      </c>
      <c s="274">
        <f>G19</f>
        <v>0</v>
      </c>
      <c s="274">
        <f>H19</f>
        <v>0</v>
      </c>
      <c s="274">
        <f>I19</f>
        <v>0</v>
      </c>
      <c s="274">
        <f>J19</f>
        <v>0</v>
      </c>
      <c s="274">
        <f>K19</f>
        <v>0</v>
      </c>
      <c s="274">
        <f>L19</f>
        <v>0</v>
      </c>
      <c s="274">
        <f>M19</f>
        <v>0</v>
      </c>
      <c s="274">
        <f>SUM(C18:D18)</f>
        <v>0</v>
      </c>
      <c s="274">
        <f>O19</f>
        <v>0</v>
      </c>
    </row>
    <row customHeight="1" ht="17.25">
      <c s="168">
        <v>21098</v>
      </c>
      <c s="135" t="s">
        <v>2281</v>
      </c>
      <c s="290"/>
      <c s="274">
        <f>SUM(E19:M19)</f>
        <v>0</v>
      </c>
      <c s="290"/>
      <c s="277"/>
      <c s="277"/>
      <c s="290"/>
      <c s="290"/>
      <c s="290"/>
      <c s="290"/>
      <c s="290"/>
      <c s="290"/>
      <c s="274">
        <f>SUM(C19:D19)</f>
        <v>0</v>
      </c>
      <c s="274">
        <f>L09!C50</f>
        <v>0</v>
      </c>
    </row>
    <row customHeight="1" ht="17.25">
      <c s="168">
        <v>211</v>
      </c>
      <c s="134" t="s">
        <v>1406</v>
      </c>
      <c s="274">
        <f>SUM(C21:C23)</f>
        <v>0</v>
      </c>
      <c s="274">
        <f>SUM(E20:M20)</f>
        <v>0</v>
      </c>
      <c s="274">
        <f>SUM(E21:E23)</f>
        <v>0</v>
      </c>
      <c s="274">
        <f>SUM(F21:F23)</f>
        <v>0</v>
      </c>
      <c s="274">
        <f>SUM(G21:G23)</f>
        <v>0</v>
      </c>
      <c s="274">
        <f>SUM(H21:H23)</f>
        <v>0</v>
      </c>
      <c s="274">
        <f>SUM(I21:I23)</f>
        <v>0</v>
      </c>
      <c s="274">
        <f>SUM(J21:J23)</f>
        <v>0</v>
      </c>
      <c s="274">
        <f>SUM(K21:K23)</f>
        <v>0</v>
      </c>
      <c s="274">
        <f>SUM(L21:L23)</f>
        <v>0</v>
      </c>
      <c s="274">
        <f>SUM(M21:M23)</f>
        <v>0</v>
      </c>
      <c s="274">
        <f>SUM(C20:D20)</f>
        <v>0</v>
      </c>
      <c s="274">
        <f>SUM(O21:O23)</f>
        <v>0</v>
      </c>
    </row>
    <row customHeight="1" ht="17.25">
      <c s="168">
        <v>21160</v>
      </c>
      <c s="135" t="s">
        <v>2322</v>
      </c>
      <c s="290"/>
      <c s="274">
        <f>SUM(E21:M21)</f>
        <v>0</v>
      </c>
      <c s="290"/>
      <c s="277"/>
      <c s="277"/>
      <c s="290"/>
      <c s="290"/>
      <c s="290"/>
      <c s="290"/>
      <c s="290"/>
      <c s="290"/>
      <c s="274">
        <f>SUM(C21:D21)</f>
        <v>0</v>
      </c>
      <c s="274">
        <f>L09!C57</f>
        <v>0</v>
      </c>
    </row>
    <row customHeight="1" ht="17.25">
      <c s="168">
        <v>21161</v>
      </c>
      <c s="135" t="s">
        <v>2327</v>
      </c>
      <c s="290"/>
      <c s="274">
        <f>SUM(E22:M22)</f>
        <v>0</v>
      </c>
      <c s="290"/>
      <c s="277"/>
      <c s="277"/>
      <c s="290"/>
      <c s="290"/>
      <c s="290"/>
      <c s="290"/>
      <c s="290"/>
      <c s="290"/>
      <c s="274">
        <f>SUM(C22:D22)</f>
        <v>0</v>
      </c>
      <c s="274">
        <f>L09!C62</f>
        <v>0</v>
      </c>
    </row>
    <row customHeight="1" ht="17.25">
      <c s="168">
        <v>21198</v>
      </c>
      <c s="135" t="s">
        <v>2281</v>
      </c>
      <c s="290"/>
      <c s="274">
        <f>SUM(E23:M23)</f>
        <v>0</v>
      </c>
      <c s="290"/>
      <c s="277"/>
      <c s="277"/>
      <c s="290"/>
      <c s="290"/>
      <c s="290"/>
      <c s="290"/>
      <c s="290"/>
      <c s="290"/>
      <c s="274">
        <f>SUM(C23:D23)</f>
        <v>0</v>
      </c>
      <c s="274">
        <f>L09!C67</f>
        <v>0</v>
      </c>
    </row>
    <row customHeight="1" ht="17.25">
      <c s="168">
        <v>212</v>
      </c>
      <c s="134" t="s">
        <v>1469</v>
      </c>
      <c s="274">
        <f>SUM(C25:C35)</f>
        <v>66307</v>
      </c>
      <c s="274">
        <f>SUM(E24:M24)</f>
        <v>-30133</v>
      </c>
      <c s="274">
        <f>SUM(E25:E29,E35)</f>
        <v>31</v>
      </c>
      <c s="274">
        <f>SUM(F25:F35)</f>
        <v>1773</v>
      </c>
      <c s="274">
        <f>SUM(G25:G29,G35)</f>
        <v>391</v>
      </c>
      <c s="274">
        <f>SUM(H25:H35)</f>
        <v>0</v>
      </c>
      <c s="274">
        <f>SUM(I25:I35)</f>
        <v>0</v>
      </c>
      <c s="274">
        <f>SUM(J25:J29,J35)</f>
        <v>-5013</v>
      </c>
      <c s="274">
        <f>SUM(K25:K29,K35)</f>
        <v>0</v>
      </c>
      <c s="274">
        <f>SUM(L25:L29,L35)</f>
        <v>0</v>
      </c>
      <c s="274">
        <f>SUM(M25:M35)</f>
        <v>-27315</v>
      </c>
      <c s="274">
        <f>SUM(C24:D24)</f>
        <v>36174</v>
      </c>
      <c s="274">
        <f>SUM(O25:O35)</f>
        <v>26447</v>
      </c>
    </row>
    <row customHeight="1" ht="17.25">
      <c s="168">
        <v>21208</v>
      </c>
      <c s="135" t="s">
        <v>2336</v>
      </c>
      <c s="290">
        <v>37692</v>
      </c>
      <c s="274">
        <f>SUM(E25:M25)</f>
        <v>-3375</v>
      </c>
      <c s="290">
        <v>31</v>
      </c>
      <c s="277">
        <v>1773</v>
      </c>
      <c s="277"/>
      <c s="290"/>
      <c s="290"/>
      <c s="290">
        <v>-5179</v>
      </c>
      <c s="290"/>
      <c s="290"/>
      <c s="290"/>
      <c s="274">
        <f>SUM(C25:D25)</f>
        <v>34317</v>
      </c>
      <c s="274">
        <f>L09!C73</f>
        <v>26254</v>
      </c>
    </row>
    <row customHeight="1" ht="17.25">
      <c s="168">
        <v>21210</v>
      </c>
      <c s="135" t="s">
        <v>2351</v>
      </c>
      <c s="290">
        <v>7304</v>
      </c>
      <c s="274">
        <f>SUM(E26:M26)</f>
        <v>-7304</v>
      </c>
      <c s="290"/>
      <c s="277"/>
      <c s="277"/>
      <c s="290"/>
      <c s="290"/>
      <c s="290"/>
      <c s="290"/>
      <c s="290"/>
      <c s="290">
        <v>-7304</v>
      </c>
      <c s="274">
        <f>SUM(C26:D26)</f>
        <v>0</v>
      </c>
      <c s="274">
        <f>L09!C89</f>
        <v>0</v>
      </c>
    </row>
    <row customHeight="1" ht="17.25">
      <c s="168">
        <v>21211</v>
      </c>
      <c s="135" t="s">
        <v>2353</v>
      </c>
      <c s="290"/>
      <c s="274">
        <f>SUM(E27:M27)</f>
        <v>349</v>
      </c>
      <c s="290"/>
      <c s="277"/>
      <c s="277">
        <v>349</v>
      </c>
      <c s="290"/>
      <c s="290"/>
      <c s="290"/>
      <c s="290"/>
      <c s="290"/>
      <c s="290"/>
      <c s="274">
        <f>SUM(C27:D27)</f>
        <v>349</v>
      </c>
      <c s="274">
        <f>L09!C93</f>
        <v>0</v>
      </c>
    </row>
    <row customHeight="1" ht="17.25">
      <c s="168">
        <v>21213</v>
      </c>
      <c s="135" t="s">
        <v>2354</v>
      </c>
      <c s="290">
        <v>1000</v>
      </c>
      <c s="274">
        <f>SUM(E28:M28)</f>
        <v>-338</v>
      </c>
      <c s="290"/>
      <c s="277"/>
      <c s="277">
        <v>42</v>
      </c>
      <c s="290"/>
      <c s="290"/>
      <c s="290">
        <v>-380</v>
      </c>
      <c s="290"/>
      <c s="290"/>
      <c s="290"/>
      <c s="274">
        <f>SUM(C28:D28)</f>
        <v>662</v>
      </c>
      <c s="274">
        <f>L09!C94</f>
        <v>181</v>
      </c>
    </row>
    <row customHeight="1" ht="17.25">
      <c s="168">
        <v>21214</v>
      </c>
      <c s="135" t="s">
        <v>2360</v>
      </c>
      <c s="290">
        <v>300</v>
      </c>
      <c s="274">
        <f>SUM(E29:M29)</f>
        <v>546</v>
      </c>
      <c s="290"/>
      <c s="277"/>
      <c s="277"/>
      <c s="290"/>
      <c s="290"/>
      <c s="290">
        <v>546</v>
      </c>
      <c s="290"/>
      <c s="290"/>
      <c s="290"/>
      <c s="274">
        <f>SUM(C29:D29)</f>
        <v>846</v>
      </c>
      <c s="274">
        <f>L09!C100</f>
        <v>12</v>
      </c>
    </row>
    <row customHeight="1" ht="17.25">
      <c s="168">
        <v>21215</v>
      </c>
      <c s="168" t="s">
        <v>2364</v>
      </c>
      <c s="290"/>
      <c s="274">
        <f>SUM(F30,H30:I30,M30)</f>
        <v>0</v>
      </c>
      <c s="124"/>
      <c s="277"/>
      <c s="124"/>
      <c s="290"/>
      <c s="290"/>
      <c s="124"/>
      <c s="124"/>
      <c s="124"/>
      <c s="290"/>
      <c s="274">
        <f>SUM(C30:D30)</f>
        <v>0</v>
      </c>
      <c s="274">
        <f>L09!C104</f>
        <v>0</v>
      </c>
    </row>
    <row customHeight="1" ht="17.25">
      <c s="168">
        <v>21216</v>
      </c>
      <c s="168" t="s">
        <v>2368</v>
      </c>
      <c s="290"/>
      <c s="274">
        <f>SUM(F31,H31:I31,M31)</f>
        <v>0</v>
      </c>
      <c s="124"/>
      <c s="277"/>
      <c s="124"/>
      <c s="290"/>
      <c s="290"/>
      <c s="124"/>
      <c s="124"/>
      <c s="124"/>
      <c s="290"/>
      <c s="274">
        <f>SUM(C31:D31)</f>
        <v>0</v>
      </c>
      <c s="274">
        <f>L09!C108</f>
        <v>0</v>
      </c>
    </row>
    <row customHeight="1" ht="17.25">
      <c s="168">
        <v>21217</v>
      </c>
      <c s="168" t="s">
        <v>2370</v>
      </c>
      <c s="290"/>
      <c s="274">
        <f>SUM(F32,H32:I32,M32)</f>
        <v>0</v>
      </c>
      <c s="124"/>
      <c s="277"/>
      <c s="124"/>
      <c s="290"/>
      <c s="290"/>
      <c s="124"/>
      <c s="124"/>
      <c s="124"/>
      <c s="290"/>
      <c s="274">
        <f>SUM(C32:D32)</f>
        <v>0</v>
      </c>
      <c s="274">
        <f>L09!C112</f>
        <v>0</v>
      </c>
    </row>
    <row customHeight="1" ht="17.25">
      <c s="168">
        <v>21218</v>
      </c>
      <c s="168" t="s">
        <v>2376</v>
      </c>
      <c s="290"/>
      <c s="274">
        <f>SUM(F33,H33:I33,M33)</f>
        <v>0</v>
      </c>
      <c s="124"/>
      <c s="277"/>
      <c s="124"/>
      <c s="290"/>
      <c s="290"/>
      <c s="124"/>
      <c s="124"/>
      <c s="124"/>
      <c s="290"/>
      <c s="274">
        <f>SUM(C33:D33)</f>
        <v>0</v>
      </c>
      <c s="274">
        <f>L09!C118</f>
        <v>0</v>
      </c>
    </row>
    <row customHeight="1" ht="17.25">
      <c s="168">
        <v>21219</v>
      </c>
      <c s="168" t="s">
        <v>2379</v>
      </c>
      <c s="290">
        <v>20011</v>
      </c>
      <c s="274">
        <f>SUM(F34,H34:I34,M34)</f>
        <v>-20011</v>
      </c>
      <c s="171"/>
      <c s="277"/>
      <c s="171"/>
      <c s="290"/>
      <c s="290"/>
      <c s="171"/>
      <c s="171"/>
      <c s="171"/>
      <c s="290">
        <v>-20011</v>
      </c>
      <c s="274">
        <f>SUM(C34:D34)</f>
        <v>0</v>
      </c>
      <c s="274">
        <f>L09!C121</f>
        <v>0</v>
      </c>
    </row>
    <row customHeight="1" ht="17.25">
      <c s="168">
        <v>21298</v>
      </c>
      <c s="168" t="s">
        <v>2281</v>
      </c>
      <c s="290"/>
      <c s="274">
        <f>SUM(E35:M35)</f>
        <v>0</v>
      </c>
      <c s="290"/>
      <c s="277"/>
      <c s="277"/>
      <c s="290"/>
      <c s="290"/>
      <c s="290"/>
      <c s="290"/>
      <c s="290"/>
      <c s="290"/>
      <c s="274">
        <f>SUM(C35:D35)</f>
        <v>0</v>
      </c>
      <c s="274">
        <f>L09!C130</f>
        <v>0</v>
      </c>
    </row>
    <row customHeight="1" ht="17.25">
      <c s="168">
        <v>213</v>
      </c>
      <c s="134" t="s">
        <v>1489</v>
      </c>
      <c s="274">
        <f>SUM(C37:C45)</f>
        <v>0</v>
      </c>
      <c s="274">
        <f>SUM(E36:M36)</f>
        <v>2646</v>
      </c>
      <c s="274">
        <f>SUM(E37:E39,E42:E43,E45)</f>
        <v>1914</v>
      </c>
      <c s="274">
        <f>SUM(F37:F45)</f>
        <v>632</v>
      </c>
      <c s="274">
        <f>SUM(G37:G39,G42:G43,G45)</f>
        <v>100</v>
      </c>
      <c s="274">
        <f>SUM(H37:H45)</f>
        <v>0</v>
      </c>
      <c s="274">
        <f>SUM(I37:I45)</f>
        <v>0</v>
      </c>
      <c s="274">
        <f>SUM(J37:J39,J42:J43,J45)</f>
        <v>0</v>
      </c>
      <c s="274">
        <f>SUM(K37:K39,K42:K43,K45)</f>
        <v>0</v>
      </c>
      <c s="274">
        <f>SUM(L37:L39,L42:L43,L45)</f>
        <v>0</v>
      </c>
      <c s="274">
        <f>SUM(M37:M45)</f>
        <v>0</v>
      </c>
      <c s="274">
        <f>SUM(C36:D36)</f>
        <v>2646</v>
      </c>
      <c s="274">
        <f>SUM(O37:O45)</f>
        <v>2448</v>
      </c>
    </row>
    <row customHeight="1" ht="17.25">
      <c s="168">
        <v>21366</v>
      </c>
      <c s="135" t="s">
        <v>2388</v>
      </c>
      <c s="290"/>
      <c s="274">
        <f>SUM(E37:M37)</f>
        <v>90</v>
      </c>
      <c s="290"/>
      <c s="277"/>
      <c s="277">
        <v>90</v>
      </c>
      <c s="290"/>
      <c s="290"/>
      <c s="290"/>
      <c s="290"/>
      <c s="290"/>
      <c s="290"/>
      <c s="274">
        <f>SUM(C37:D37)</f>
        <v>90</v>
      </c>
      <c s="274">
        <f>L09!C134</f>
        <v>90</v>
      </c>
    </row>
    <row customHeight="1" ht="17.25">
      <c s="168">
        <v>21367</v>
      </c>
      <c s="135" t="s">
        <v>2393</v>
      </c>
      <c s="290"/>
      <c s="274">
        <f>SUM(E38:M38)</f>
        <v>0</v>
      </c>
      <c s="290"/>
      <c s="277"/>
      <c s="277"/>
      <c s="290"/>
      <c s="290"/>
      <c s="290"/>
      <c s="290"/>
      <c s="290"/>
      <c s="290"/>
      <c s="274">
        <f>SUM(C38:D38)</f>
        <v>0</v>
      </c>
      <c s="274">
        <f>L09!C139</f>
        <v>0</v>
      </c>
    </row>
    <row customHeight="1" ht="17.25">
      <c s="168">
        <v>21369</v>
      </c>
      <c s="135" t="s">
        <v>2396</v>
      </c>
      <c s="290"/>
      <c s="274">
        <f>SUM(E39:M39)</f>
        <v>0</v>
      </c>
      <c s="290"/>
      <c s="277"/>
      <c s="277"/>
      <c s="290"/>
      <c s="290"/>
      <c s="290"/>
      <c s="290"/>
      <c s="290"/>
      <c s="290"/>
      <c s="274">
        <f>SUM(C39:D39)</f>
        <v>0</v>
      </c>
      <c s="274">
        <f>L09!C144</f>
        <v>0</v>
      </c>
    </row>
    <row customHeight="1" ht="17.25">
      <c s="168">
        <v>21370</v>
      </c>
      <c s="135" t="s">
        <v>2400</v>
      </c>
      <c s="290"/>
      <c s="274">
        <f>SUM(F40,H40:I40,M40)</f>
        <v>0</v>
      </c>
      <c s="124"/>
      <c s="277"/>
      <c s="124"/>
      <c s="290"/>
      <c s="290"/>
      <c s="124"/>
      <c s="124"/>
      <c s="124"/>
      <c s="290"/>
      <c s="274">
        <f>SUM(C40:D40)</f>
        <v>0</v>
      </c>
      <c s="274">
        <f>L09!C149</f>
        <v>0</v>
      </c>
    </row>
    <row customHeight="1" ht="17.25">
      <c s="168">
        <v>21371</v>
      </c>
      <c s="135" t="s">
        <v>2403</v>
      </c>
      <c s="290"/>
      <c s="274">
        <f>SUM(F41,H41:I41,M41)</f>
        <v>0</v>
      </c>
      <c s="171"/>
      <c s="277"/>
      <c s="171"/>
      <c s="290"/>
      <c s="290"/>
      <c s="171"/>
      <c s="171"/>
      <c s="171"/>
      <c s="290"/>
      <c s="274">
        <f>SUM(C41:D41)</f>
        <v>0</v>
      </c>
      <c s="274">
        <f>L09!C152</f>
        <v>0</v>
      </c>
    </row>
    <row customHeight="1" ht="17.25">
      <c s="168">
        <v>21372</v>
      </c>
      <c s="135" t="s">
        <v>2408</v>
      </c>
      <c s="290"/>
      <c s="274">
        <f>SUM(E42:M42)</f>
        <v>2546</v>
      </c>
      <c s="290">
        <v>1914</v>
      </c>
      <c s="277">
        <v>632</v>
      </c>
      <c s="277"/>
      <c s="290"/>
      <c s="290"/>
      <c s="290"/>
      <c s="290"/>
      <c s="290"/>
      <c s="290"/>
      <c s="274">
        <f>SUM(C42:D42)</f>
        <v>2546</v>
      </c>
      <c s="274">
        <f>L09!C157</f>
        <v>2348</v>
      </c>
    </row>
    <row customHeight="1" ht="17.25">
      <c s="168">
        <v>21373</v>
      </c>
      <c s="135" t="s">
        <v>2411</v>
      </c>
      <c s="290"/>
      <c s="274">
        <f>SUM(E43:M43)</f>
        <v>10</v>
      </c>
      <c s="290"/>
      <c s="277"/>
      <c s="277">
        <v>10</v>
      </c>
      <c s="290"/>
      <c s="290"/>
      <c s="290"/>
      <c s="290"/>
      <c s="290"/>
      <c s="290"/>
      <c s="274">
        <f>SUM(C43:D43)</f>
        <v>10</v>
      </c>
      <c s="274">
        <f>L09!C161</f>
        <v>10</v>
      </c>
    </row>
    <row customHeight="1" ht="17.25">
      <c s="168">
        <v>21374</v>
      </c>
      <c s="135" t="s">
        <v>2413</v>
      </c>
      <c s="290"/>
      <c s="274">
        <f>SUM(F44,H44:I44,M44)</f>
        <v>0</v>
      </c>
      <c s="171"/>
      <c s="277"/>
      <c s="171"/>
      <c s="290"/>
      <c s="290"/>
      <c s="171"/>
      <c s="171"/>
      <c s="171"/>
      <c s="290"/>
      <c s="274">
        <f>SUM(C44:D44)</f>
        <v>0</v>
      </c>
      <c s="274">
        <f>L09!C165</f>
        <v>0</v>
      </c>
    </row>
    <row customHeight="1" ht="17.25">
      <c s="168">
        <v>21398</v>
      </c>
      <c s="135" t="s">
        <v>2281</v>
      </c>
      <c s="290"/>
      <c s="274">
        <f>SUM(E45:M45)</f>
        <v>0</v>
      </c>
      <c s="290"/>
      <c s="277"/>
      <c s="277"/>
      <c s="290"/>
      <c s="290"/>
      <c s="290"/>
      <c s="290"/>
      <c s="290"/>
      <c s="290"/>
      <c s="274">
        <f>SUM(C45:D45)</f>
        <v>0</v>
      </c>
      <c s="274">
        <f>L09!C168</f>
        <v>0</v>
      </c>
    </row>
    <row customHeight="1" ht="17.25">
      <c s="168">
        <v>214</v>
      </c>
      <c s="134" t="s">
        <v>1581</v>
      </c>
      <c s="274">
        <f>SUM(C47:C55)</f>
        <v>0</v>
      </c>
      <c s="274">
        <f>SUM(E46:M46)</f>
        <v>0</v>
      </c>
      <c s="274">
        <f>SUM(E47:E51,E55)</f>
        <v>0</v>
      </c>
      <c s="274">
        <f>SUM(F47:F55)</f>
        <v>0</v>
      </c>
      <c s="274">
        <f>SUM(G47:G51,G55)</f>
        <v>0</v>
      </c>
      <c s="274">
        <f>SUM(H47:H55)</f>
        <v>0</v>
      </c>
      <c s="274">
        <f>SUM(I47:I55)</f>
        <v>0</v>
      </c>
      <c s="274">
        <f>SUM(J47:J51,J55)</f>
        <v>0</v>
      </c>
      <c s="274">
        <f>SUM(K47:K51,K55)</f>
        <v>0</v>
      </c>
      <c s="274">
        <f>SUM(L47:L51,L55)</f>
        <v>0</v>
      </c>
      <c s="274">
        <f>SUM(M47:M55)</f>
        <v>0</v>
      </c>
      <c s="274">
        <f>SUM(C46:D46)</f>
        <v>0</v>
      </c>
      <c s="274">
        <f>SUM(O47:O55)</f>
        <v>0</v>
      </c>
    </row>
    <row customHeight="1" ht="17.25">
      <c s="168">
        <v>21460</v>
      </c>
      <c s="135" t="s">
        <v>2418</v>
      </c>
      <c s="290"/>
      <c s="274">
        <f>SUM(E47:M47)</f>
        <v>0</v>
      </c>
      <c s="290"/>
      <c s="277"/>
      <c s="277"/>
      <c s="290"/>
      <c s="290"/>
      <c s="290"/>
      <c s="290"/>
      <c s="290"/>
      <c s="290"/>
      <c s="274">
        <f>SUM(C47:D47)</f>
        <v>0</v>
      </c>
      <c s="274">
        <f>L09!C173</f>
        <v>0</v>
      </c>
    </row>
    <row customHeight="1" ht="17.25">
      <c s="168">
        <v>21462</v>
      </c>
      <c s="135" t="s">
        <v>2421</v>
      </c>
      <c s="290"/>
      <c s="274">
        <f>SUM(E48:M48)</f>
        <v>0</v>
      </c>
      <c s="290"/>
      <c s="277"/>
      <c s="277"/>
      <c s="290"/>
      <c s="290"/>
      <c s="290"/>
      <c s="290"/>
      <c s="290"/>
      <c s="290"/>
      <c s="274">
        <f>SUM(C48:D48)</f>
        <v>0</v>
      </c>
      <c s="274">
        <f>L09!C178</f>
        <v>0</v>
      </c>
    </row>
    <row customHeight="1" ht="17.25">
      <c s="168">
        <v>21464</v>
      </c>
      <c s="135" t="s">
        <v>2425</v>
      </c>
      <c s="290"/>
      <c s="274">
        <f>SUM(E49:M49)</f>
        <v>0</v>
      </c>
      <c s="290"/>
      <c s="277"/>
      <c s="277"/>
      <c s="290"/>
      <c s="290"/>
      <c s="290"/>
      <c s="290"/>
      <c s="290"/>
      <c s="290"/>
      <c s="274">
        <f>SUM(C49:D49)</f>
        <v>0</v>
      </c>
      <c s="274">
        <f>L09!C183</f>
        <v>0</v>
      </c>
    </row>
    <row customHeight="1" ht="17.25">
      <c s="168">
        <v>21468</v>
      </c>
      <c s="135" t="s">
        <v>2434</v>
      </c>
      <c s="290"/>
      <c s="274">
        <f>SUM(E50:M50)</f>
        <v>0</v>
      </c>
      <c s="290"/>
      <c s="277"/>
      <c s="277"/>
      <c s="290"/>
      <c s="290"/>
      <c s="290"/>
      <c s="290"/>
      <c s="290"/>
      <c s="290"/>
      <c s="274">
        <f>SUM(C50:D50)</f>
        <v>0</v>
      </c>
      <c s="274">
        <f>L09!C192</f>
        <v>0</v>
      </c>
    </row>
    <row customHeight="1" ht="17.25">
      <c s="168">
        <v>21469</v>
      </c>
      <c s="135" t="s">
        <v>2441</v>
      </c>
      <c s="290"/>
      <c s="274">
        <f>SUM(E51:M51)</f>
        <v>0</v>
      </c>
      <c s="290"/>
      <c s="277"/>
      <c s="277"/>
      <c s="290"/>
      <c s="290"/>
      <c s="290"/>
      <c s="290"/>
      <c s="290"/>
      <c s="290"/>
      <c s="274">
        <f>SUM(C51:D51)</f>
        <v>0</v>
      </c>
      <c s="274">
        <f>L09!C199</f>
        <v>0</v>
      </c>
    </row>
    <row customHeight="1" ht="17.25">
      <c s="168">
        <v>21470</v>
      </c>
      <c s="135" t="s">
        <v>2450</v>
      </c>
      <c s="290"/>
      <c s="274">
        <f>SUM(F52,H52:I52,M52)</f>
        <v>0</v>
      </c>
      <c s="124"/>
      <c s="277"/>
      <c s="124"/>
      <c s="290"/>
      <c s="290"/>
      <c s="124"/>
      <c s="124"/>
      <c s="124"/>
      <c s="290"/>
      <c s="274">
        <f>SUM(C52:D52)</f>
        <v>0</v>
      </c>
      <c s="274">
        <f>L09!C209</f>
        <v>0</v>
      </c>
    </row>
    <row customHeight="1" ht="17.25">
      <c s="168">
        <v>21471</v>
      </c>
      <c s="135" t="s">
        <v>2453</v>
      </c>
      <c s="290"/>
      <c s="274">
        <f>SUM(F53,H53:I53,M53)</f>
        <v>0</v>
      </c>
      <c s="124"/>
      <c s="277"/>
      <c s="124"/>
      <c s="290"/>
      <c s="290"/>
      <c s="124"/>
      <c s="124"/>
      <c s="124"/>
      <c s="290"/>
      <c s="274">
        <f>SUM(C53:D53)</f>
        <v>0</v>
      </c>
      <c s="274">
        <f>L09!C212</f>
        <v>0</v>
      </c>
    </row>
    <row customHeight="1" ht="17.25">
      <c s="168">
        <v>21472</v>
      </c>
      <c s="135" t="s">
        <v>2455</v>
      </c>
      <c s="290"/>
      <c s="274">
        <f>SUM(F54,H54:I54,M54)</f>
        <v>0</v>
      </c>
      <c s="171"/>
      <c s="277"/>
      <c s="171"/>
      <c s="290"/>
      <c s="290"/>
      <c s="171"/>
      <c s="171"/>
      <c s="171"/>
      <c s="290"/>
      <c s="274">
        <f>SUM(C54:D54)</f>
        <v>0</v>
      </c>
      <c s="274">
        <f>L09!C215</f>
        <v>0</v>
      </c>
    </row>
    <row customHeight="1" ht="17.25">
      <c s="168">
        <v>21498</v>
      </c>
      <c s="135" t="s">
        <v>2281</v>
      </c>
      <c s="290"/>
      <c s="274">
        <f>SUM(E55:M55)</f>
        <v>0</v>
      </c>
      <c s="290"/>
      <c s="277"/>
      <c s="277"/>
      <c s="290"/>
      <c s="290"/>
      <c s="290"/>
      <c s="290"/>
      <c s="290"/>
      <c s="290"/>
      <c s="274">
        <f>SUM(C55:D55)</f>
        <v>0</v>
      </c>
      <c s="274">
        <f>L09!C216</f>
        <v>0</v>
      </c>
    </row>
    <row customHeight="1" ht="17.25">
      <c s="168">
        <v>215</v>
      </c>
      <c s="134" t="s">
        <v>1620</v>
      </c>
      <c s="274">
        <f>SUM(C57:C58)</f>
        <v>0</v>
      </c>
      <c s="274">
        <f>SUM(E56:M56)</f>
        <v>3274</v>
      </c>
      <c s="274">
        <f>SUM(E57:E58)</f>
        <v>3274</v>
      </c>
      <c s="274">
        <f>SUM(F57:F58)</f>
        <v>0</v>
      </c>
      <c s="274">
        <f>SUM(G57:G58)</f>
        <v>0</v>
      </c>
      <c s="274">
        <f>SUM(H57:H58)</f>
        <v>0</v>
      </c>
      <c s="274">
        <f>SUM(I57:I58)</f>
        <v>0</v>
      </c>
      <c s="274">
        <f>SUM(J57:J58)</f>
        <v>0</v>
      </c>
      <c s="274">
        <f>SUM(K57:K58)</f>
        <v>0</v>
      </c>
      <c s="274">
        <f>SUM(L57:L58)</f>
        <v>0</v>
      </c>
      <c s="274">
        <f>SUM(M57:M58)</f>
        <v>0</v>
      </c>
      <c s="274">
        <f>SUM(C56:D56)</f>
        <v>3274</v>
      </c>
      <c s="274">
        <f>SUM(O57:O58)</f>
        <v>26</v>
      </c>
    </row>
    <row customHeight="1" ht="17.25">
      <c s="168">
        <v>21562</v>
      </c>
      <c s="135" t="s">
        <v>2461</v>
      </c>
      <c s="290"/>
      <c s="274">
        <f>SUM(E57:M57)</f>
        <v>0</v>
      </c>
      <c s="290"/>
      <c s="277"/>
      <c s="277"/>
      <c s="290"/>
      <c s="290"/>
      <c s="290"/>
      <c s="290"/>
      <c s="290"/>
      <c s="290"/>
      <c s="274">
        <f>SUM(C57:D57)</f>
        <v>0</v>
      </c>
      <c s="274">
        <f>L09!C223</f>
        <v>0</v>
      </c>
    </row>
    <row customHeight="1" ht="17.25">
      <c s="168">
        <v>21598</v>
      </c>
      <c s="135" t="s">
        <v>2281</v>
      </c>
      <c s="290"/>
      <c s="274">
        <f>SUM(E58:M58)</f>
        <v>3274</v>
      </c>
      <c s="290">
        <v>3274</v>
      </c>
      <c s="277"/>
      <c s="277"/>
      <c s="290"/>
      <c s="290"/>
      <c s="290"/>
      <c s="290"/>
      <c s="290"/>
      <c s="290"/>
      <c s="274">
        <f>SUM(C58:D58)</f>
        <v>3274</v>
      </c>
      <c s="274">
        <f>L09!C227</f>
        <v>26</v>
      </c>
    </row>
    <row customHeight="1" ht="17.25">
      <c s="168">
        <v>217</v>
      </c>
      <c s="134" t="s">
        <v>1678</v>
      </c>
      <c s="274">
        <f>C60</f>
        <v>0</v>
      </c>
      <c s="274">
        <f>SUM(E59:M59)</f>
        <v>0</v>
      </c>
      <c s="274">
        <f>E60</f>
        <v>0</v>
      </c>
      <c s="274">
        <f>F60</f>
        <v>0</v>
      </c>
      <c s="274">
        <f>G60</f>
        <v>0</v>
      </c>
      <c s="274">
        <f>H60</f>
        <v>0</v>
      </c>
      <c s="274">
        <f>I60</f>
        <v>0</v>
      </c>
      <c s="274">
        <f>J60</f>
        <v>0</v>
      </c>
      <c s="274">
        <f>K60</f>
        <v>0</v>
      </c>
      <c s="274">
        <f>L60</f>
        <v>0</v>
      </c>
      <c s="274">
        <f>M60</f>
        <v>0</v>
      </c>
      <c s="274">
        <f>SUM(C59:D59)</f>
        <v>0</v>
      </c>
      <c s="274">
        <f>O60</f>
        <v>0</v>
      </c>
    </row>
    <row customHeight="1" ht="17.25">
      <c s="168">
        <v>21704</v>
      </c>
      <c s="135" t="s">
        <v>1698</v>
      </c>
      <c s="274">
        <f>SUM(C61:C62)</f>
        <v>0</v>
      </c>
      <c s="274">
        <f>SUM(E60:M60)</f>
        <v>0</v>
      </c>
      <c s="274">
        <f>SUM(E61:E62)</f>
        <v>0</v>
      </c>
      <c s="274">
        <f>SUM(F61:F62)</f>
        <v>0</v>
      </c>
      <c s="274">
        <f>SUM(G61:G62)</f>
        <v>0</v>
      </c>
      <c s="274">
        <f>SUM(H61:H62)</f>
        <v>0</v>
      </c>
      <c s="274">
        <f>SUM(I61:I62)</f>
        <v>0</v>
      </c>
      <c s="274">
        <f>SUM(J61:J62)</f>
        <v>0</v>
      </c>
      <c s="274">
        <f>SUM(K61:K62)</f>
        <v>0</v>
      </c>
      <c s="274">
        <f>SUM(L61:L62)</f>
        <v>0</v>
      </c>
      <c s="274">
        <f>SUM(M61:M62)</f>
        <v>0</v>
      </c>
      <c s="274">
        <f>SUM(C60:D60)</f>
        <v>0</v>
      </c>
      <c s="274">
        <f>SUM(O61:O62)</f>
        <v>0</v>
      </c>
    </row>
    <row customHeight="1" ht="17.25">
      <c s="168">
        <v>2170402</v>
      </c>
      <c s="135" t="s">
        <v>2469</v>
      </c>
      <c s="290"/>
      <c s="274">
        <f>SUM(E61:M61)</f>
        <v>0</v>
      </c>
      <c s="290"/>
      <c s="277"/>
      <c s="277"/>
      <c s="290"/>
      <c s="290"/>
      <c s="290"/>
      <c s="290"/>
      <c s="290"/>
      <c s="290"/>
      <c s="274">
        <f>SUM(C61:D61)</f>
        <v>0</v>
      </c>
      <c s="274">
        <f>L09!C234</f>
        <v>0</v>
      </c>
    </row>
    <row customHeight="1" ht="17.25">
      <c s="168">
        <v>2170403</v>
      </c>
      <c s="135" t="s">
        <v>2470</v>
      </c>
      <c s="290"/>
      <c s="274">
        <f>SUM(E62:M62)</f>
        <v>0</v>
      </c>
      <c s="290"/>
      <c s="277"/>
      <c s="277"/>
      <c s="290"/>
      <c s="290"/>
      <c s="290"/>
      <c s="290"/>
      <c s="290"/>
      <c s="290"/>
      <c s="274">
        <f>SUM(C62:D62)</f>
        <v>0</v>
      </c>
      <c s="274">
        <f>L09!C235</f>
        <v>0</v>
      </c>
    </row>
    <row s="255" customFormat="1" customHeight="1" ht="17.25">
      <c s="168">
        <v>220</v>
      </c>
      <c s="134" t="s">
        <v>1713</v>
      </c>
      <c s="274">
        <f>C64</f>
        <v>0</v>
      </c>
      <c s="274">
        <f>SUM(E63:M63)</f>
        <v>0</v>
      </c>
      <c s="274">
        <f>E64</f>
        <v>0</v>
      </c>
      <c s="274">
        <f>F64</f>
        <v>0</v>
      </c>
      <c s="274">
        <f>G64</f>
        <v>0</v>
      </c>
      <c s="274">
        <f>H64</f>
        <v>0</v>
      </c>
      <c s="274">
        <f>I64</f>
        <v>0</v>
      </c>
      <c s="274">
        <f>J64</f>
        <v>0</v>
      </c>
      <c s="274">
        <f>K64</f>
        <v>0</v>
      </c>
      <c s="274">
        <f>L64</f>
        <v>0</v>
      </c>
      <c s="274">
        <f>M64</f>
        <v>0</v>
      </c>
      <c s="274">
        <f>SUM(C63:D63)</f>
        <v>0</v>
      </c>
      <c s="274">
        <f>O64</f>
        <v>0</v>
      </c>
    </row>
    <row customHeight="1" ht="17.25">
      <c s="168">
        <v>22006</v>
      </c>
      <c s="135" t="s">
        <v>2471</v>
      </c>
      <c s="290"/>
      <c s="274">
        <f>SUM(E64:M64)</f>
        <v>0</v>
      </c>
      <c s="290"/>
      <c s="277"/>
      <c s="277"/>
      <c s="290"/>
      <c s="290"/>
      <c s="290"/>
      <c s="290"/>
      <c s="290"/>
      <c s="290"/>
      <c s="274">
        <f>SUM(C64:D64)</f>
        <v>0</v>
      </c>
      <c s="274">
        <f>L09!C237</f>
        <v>0</v>
      </c>
    </row>
    <row customHeight="1" ht="17.25">
      <c s="168">
        <v>221</v>
      </c>
      <c s="134" t="s">
        <v>1751</v>
      </c>
      <c s="274">
        <f>C66</f>
        <v>0</v>
      </c>
      <c s="274">
        <f>SUM(E65:M65)</f>
        <v>0</v>
      </c>
      <c s="274">
        <f>E66</f>
        <v>0</v>
      </c>
      <c s="274">
        <f>F66</f>
        <v>0</v>
      </c>
      <c s="274">
        <f>G66</f>
        <v>0</v>
      </c>
      <c s="274">
        <f>H66</f>
        <v>0</v>
      </c>
      <c s="274">
        <f>I66</f>
        <v>0</v>
      </c>
      <c s="274">
        <f>J66</f>
        <v>0</v>
      </c>
      <c s="274">
        <f>K66</f>
        <v>0</v>
      </c>
      <c s="274">
        <f>L66</f>
        <v>0</v>
      </c>
      <c s="274">
        <f>M66</f>
        <v>0</v>
      </c>
      <c s="274">
        <f>SUM(C65:D65)</f>
        <v>0</v>
      </c>
      <c s="274">
        <f>O66</f>
        <v>0</v>
      </c>
    </row>
    <row customHeight="1" ht="17.25">
      <c s="168">
        <v>22198</v>
      </c>
      <c s="135" t="s">
        <v>2281</v>
      </c>
      <c s="290"/>
      <c s="274">
        <f>SUM(E66:M66)</f>
        <v>0</v>
      </c>
      <c s="290"/>
      <c s="277"/>
      <c s="277"/>
      <c s="290"/>
      <c s="290"/>
      <c s="290"/>
      <c s="290"/>
      <c s="290"/>
      <c s="290"/>
      <c s="274">
        <f>SUM(C66:D66)</f>
        <v>0</v>
      </c>
      <c s="274">
        <f>L09!C241</f>
        <v>0</v>
      </c>
    </row>
    <row customHeight="1" ht="17.25">
      <c s="168">
        <v>222</v>
      </c>
      <c s="134" t="s">
        <v>1772</v>
      </c>
      <c s="274">
        <f>C68</f>
        <v>0</v>
      </c>
      <c s="274">
        <f>SUM(E67:M67)</f>
        <v>0</v>
      </c>
      <c s="274">
        <f>E68</f>
        <v>0</v>
      </c>
      <c s="274">
        <f>F68</f>
        <v>0</v>
      </c>
      <c s="274">
        <f>G68</f>
        <v>0</v>
      </c>
      <c s="274">
        <f>H68</f>
        <v>0</v>
      </c>
      <c s="274">
        <f>I68</f>
        <v>0</v>
      </c>
      <c s="274">
        <f>J68</f>
        <v>0</v>
      </c>
      <c s="274">
        <f>K68</f>
        <v>0</v>
      </c>
      <c s="274">
        <f>L68</f>
        <v>0</v>
      </c>
      <c s="274">
        <f>M68</f>
        <v>0</v>
      </c>
      <c s="274">
        <f>SUM(C67:D67)</f>
        <v>0</v>
      </c>
      <c s="274">
        <f>O68</f>
        <v>0</v>
      </c>
    </row>
    <row customHeight="1" ht="17.25">
      <c s="168">
        <v>22298</v>
      </c>
      <c s="135" t="s">
        <v>2281</v>
      </c>
      <c s="290"/>
      <c s="274">
        <f>SUM(E68:M68)</f>
        <v>0</v>
      </c>
      <c s="290"/>
      <c s="277"/>
      <c s="277"/>
      <c s="290"/>
      <c s="290"/>
      <c s="290"/>
      <c s="290"/>
      <c s="290"/>
      <c s="290"/>
      <c s="274">
        <f>SUM(C68:D68)</f>
        <v>0</v>
      </c>
      <c s="274">
        <f>L09!C245</f>
        <v>0</v>
      </c>
    </row>
    <row customHeight="1" ht="17.25">
      <c s="168">
        <v>224</v>
      </c>
      <c s="134" t="s">
        <v>1813</v>
      </c>
      <c s="274">
        <f>C70</f>
        <v>0</v>
      </c>
      <c s="274">
        <f>SUM(E69:M69)</f>
        <v>0</v>
      </c>
      <c s="274">
        <f>E70</f>
        <v>0</v>
      </c>
      <c s="274">
        <f>F70</f>
        <v>0</v>
      </c>
      <c s="274">
        <f>G70</f>
        <v>0</v>
      </c>
      <c s="274">
        <f>H70</f>
        <v>0</v>
      </c>
      <c s="274">
        <f>I70</f>
        <v>0</v>
      </c>
      <c s="274">
        <f>J70</f>
        <v>0</v>
      </c>
      <c s="274">
        <f>K70</f>
        <v>0</v>
      </c>
      <c s="274">
        <f>L70</f>
        <v>0</v>
      </c>
      <c s="274">
        <f>M70</f>
        <v>0</v>
      </c>
      <c s="274">
        <f>SUM(C69:D69)</f>
        <v>0</v>
      </c>
      <c s="274">
        <f>O70</f>
        <v>0</v>
      </c>
    </row>
    <row customHeight="1" ht="17.25">
      <c s="168">
        <v>22498</v>
      </c>
      <c s="135" t="s">
        <v>2476</v>
      </c>
      <c s="290"/>
      <c s="274">
        <f>SUM(E70:M70)</f>
        <v>0</v>
      </c>
      <c s="290"/>
      <c s="277"/>
      <c s="277"/>
      <c s="290"/>
      <c s="290"/>
      <c s="290"/>
      <c s="290"/>
      <c s="290"/>
      <c s="290"/>
      <c s="274">
        <f>SUM(C70:D70)</f>
        <v>0</v>
      </c>
      <c s="274">
        <f>L09!C249</f>
        <v>0</v>
      </c>
    </row>
    <row customHeight="1" ht="17.25">
      <c s="168">
        <v>229</v>
      </c>
      <c s="134" t="s">
        <v>1932</v>
      </c>
      <c s="274">
        <f>SUM(C72:C77)</f>
        <v>0</v>
      </c>
      <c s="274">
        <f>SUM(E71:M71)</f>
        <v>48282</v>
      </c>
      <c s="274">
        <f>SUM(E72:E77)</f>
        <v>1559</v>
      </c>
      <c s="274">
        <f>SUM(F72:F77)</f>
        <v>9633</v>
      </c>
      <c s="274">
        <f>SUM(G72:G77)</f>
        <v>0</v>
      </c>
      <c s="274">
        <f>SUM(H72:H77)</f>
        <v>0</v>
      </c>
      <c s="274">
        <f>SUM(I72:I77)</f>
        <v>31900</v>
      </c>
      <c s="274">
        <f>SUM(J72:J77)</f>
        <v>223</v>
      </c>
      <c s="274">
        <f>SUM(K72:K77)</f>
        <v>0</v>
      </c>
      <c s="274">
        <f>SUM(L72:L77)</f>
        <v>0</v>
      </c>
      <c s="274">
        <f>SUM(M72:M77)</f>
        <v>4967</v>
      </c>
      <c s="274">
        <f>SUM(C71:D71)</f>
        <v>48282</v>
      </c>
      <c s="274">
        <f>SUM(O72:O77)</f>
        <v>22597</v>
      </c>
    </row>
    <row customHeight="1" ht="17.25">
      <c s="168">
        <v>22904</v>
      </c>
      <c s="135" t="s">
        <v>2480</v>
      </c>
      <c s="290"/>
      <c s="274">
        <f>SUM(E72:M72)</f>
        <v>46663</v>
      </c>
      <c s="290"/>
      <c s="277">
        <v>9573</v>
      </c>
      <c s="277"/>
      <c s="290"/>
      <c s="290">
        <v>31900</v>
      </c>
      <c s="290">
        <v>223</v>
      </c>
      <c s="290"/>
      <c s="290"/>
      <c s="290">
        <v>4967</v>
      </c>
      <c s="274">
        <f>SUM(C72:D72)</f>
        <v>46663</v>
      </c>
      <c s="274">
        <f>L09!C254</f>
        <v>21743</v>
      </c>
    </row>
    <row customHeight="1" ht="17.25">
      <c s="168">
        <v>22908</v>
      </c>
      <c s="135" t="s">
        <v>2484</v>
      </c>
      <c s="290"/>
      <c s="274">
        <f>SUM(E73:M73)</f>
        <v>0</v>
      </c>
      <c s="290"/>
      <c s="277"/>
      <c s="277"/>
      <c s="290"/>
      <c s="290"/>
      <c s="290"/>
      <c s="290"/>
      <c s="290"/>
      <c s="290"/>
      <c s="274">
        <f>SUM(C73:D73)</f>
        <v>0</v>
      </c>
      <c s="274">
        <f>L09!C258</f>
        <v>0</v>
      </c>
    </row>
    <row customHeight="1" ht="17.25">
      <c s="168">
        <v>22909</v>
      </c>
      <c s="135" t="s">
        <v>2493</v>
      </c>
      <c s="290"/>
      <c s="274">
        <f>SUM(E74:M74)</f>
        <v>0</v>
      </c>
      <c s="290"/>
      <c s="277"/>
      <c s="277"/>
      <c s="290"/>
      <c s="290"/>
      <c s="290"/>
      <c s="290"/>
      <c s="290"/>
      <c s="290"/>
      <c s="274">
        <f>SUM(C74:D74)</f>
        <v>0</v>
      </c>
      <c s="274">
        <f>L09!C267</f>
        <v>0</v>
      </c>
    </row>
    <row customHeight="1" ht="17.25">
      <c s="168">
        <v>22910</v>
      </c>
      <c s="135" t="s">
        <v>2724</v>
      </c>
      <c s="290"/>
      <c s="274">
        <f>SUM(E75:M75)</f>
        <v>0</v>
      </c>
      <c s="290"/>
      <c s="277"/>
      <c s="277"/>
      <c s="290"/>
      <c s="290"/>
      <c s="290"/>
      <c s="290"/>
      <c s="290"/>
      <c s="290"/>
      <c s="274">
        <f>SUM(C75:D75)</f>
        <v>0</v>
      </c>
      <c s="274">
        <f>L09!C269</f>
        <v>0</v>
      </c>
    </row>
    <row customHeight="1" ht="17.25">
      <c s="168">
        <v>22960</v>
      </c>
      <c s="135" t="s">
        <v>2497</v>
      </c>
      <c s="290"/>
      <c s="274">
        <f>SUM(E76:M76)</f>
        <v>1619</v>
      </c>
      <c s="290">
        <v>1559</v>
      </c>
      <c s="277">
        <v>60</v>
      </c>
      <c s="277"/>
      <c s="290"/>
      <c s="290"/>
      <c s="290"/>
      <c s="290"/>
      <c s="290"/>
      <c s="290"/>
      <c s="274">
        <f>SUM(C76:D76)</f>
        <v>1619</v>
      </c>
      <c s="274">
        <f>L09!C271</f>
        <v>854</v>
      </c>
    </row>
    <row customHeight="1" ht="17.25">
      <c s="168">
        <v>22998</v>
      </c>
      <c s="135" t="s">
        <v>2509</v>
      </c>
      <c s="290"/>
      <c s="274">
        <f>SUM(E77:M77)</f>
        <v>0</v>
      </c>
      <c s="290"/>
      <c s="277"/>
      <c s="277"/>
      <c s="290"/>
      <c s="290"/>
      <c s="290"/>
      <c s="290"/>
      <c s="290"/>
      <c s="290"/>
      <c s="274">
        <f>SUM(C77:D77)</f>
        <v>0</v>
      </c>
      <c s="274">
        <f>L09!C283</f>
        <v>0</v>
      </c>
    </row>
    <row customHeight="1" ht="17.25">
      <c s="168">
        <v>232</v>
      </c>
      <c s="134" t="s">
        <v>1851</v>
      </c>
      <c s="290">
        <v>8000</v>
      </c>
      <c s="274">
        <f>SUM(E78:M78)</f>
        <v>1206</v>
      </c>
      <c s="290"/>
      <c s="277"/>
      <c s="277">
        <v>1206</v>
      </c>
      <c s="290"/>
      <c s="290"/>
      <c s="290"/>
      <c s="290"/>
      <c s="290"/>
      <c s="290"/>
      <c s="274">
        <f>SUM(C78:D78)</f>
        <v>9206</v>
      </c>
      <c s="274">
        <f>L09!C285</f>
        <v>9206</v>
      </c>
    </row>
    <row customHeight="1" ht="17.25">
      <c s="168">
        <v>233</v>
      </c>
      <c s="134" t="s">
        <v>1864</v>
      </c>
      <c s="290"/>
      <c s="274">
        <f>SUM(E79:M79)</f>
        <v>0</v>
      </c>
      <c s="290"/>
      <c s="277"/>
      <c s="277"/>
      <c s="290"/>
      <c s="290"/>
      <c s="290"/>
      <c s="290"/>
      <c s="290"/>
      <c s="290"/>
      <c s="274">
        <f>SUM(C79:D79)</f>
        <v>0</v>
      </c>
      <c s="274">
        <f>L09!C302</f>
        <v>0</v>
      </c>
    </row>
    <row customHeight="1" ht="17.25">
      <c s="168">
        <v>234</v>
      </c>
      <c s="169" t="s">
        <v>2542</v>
      </c>
      <c s="274">
        <f>SUM(C81:C82)</f>
        <v>0</v>
      </c>
      <c s="274">
        <f>SUM(E80:F80,K80:M80)</f>
        <v>0</v>
      </c>
      <c s="274">
        <f>SUM(E81:E82)</f>
        <v>0</v>
      </c>
      <c s="274">
        <f>SUM(F81:F82)</f>
        <v>0</v>
      </c>
      <c s="124"/>
      <c s="124"/>
      <c s="124"/>
      <c s="124"/>
      <c s="274">
        <f>SUM(K81:K82)</f>
        <v>0</v>
      </c>
      <c s="274">
        <f>SUM(L81:L82)</f>
        <v>0</v>
      </c>
      <c s="274">
        <f>SUM(M81:M82)</f>
        <v>0</v>
      </c>
      <c s="274">
        <f>SUM(C80:D80)</f>
        <v>0</v>
      </c>
      <c s="274">
        <f>SUM(O81:O82)</f>
        <v>0</v>
      </c>
    </row>
    <row customHeight="1" ht="17.25">
      <c s="168">
        <v>23401</v>
      </c>
      <c s="168" t="s">
        <v>1892</v>
      </c>
      <c s="290"/>
      <c s="274">
        <f>SUM(E81:F81,K81:M81)</f>
        <v>0</v>
      </c>
      <c s="290"/>
      <c s="290"/>
      <c s="124"/>
      <c s="124"/>
      <c s="124"/>
      <c s="124"/>
      <c s="290"/>
      <c s="290"/>
      <c s="290"/>
      <c s="274">
        <f>SUM(C81:D81)</f>
        <v>0</v>
      </c>
      <c s="274">
        <f>L09!C320</f>
        <v>0</v>
      </c>
    </row>
    <row customHeight="1" ht="17.25">
      <c s="107">
        <v>23402</v>
      </c>
      <c s="107" t="s">
        <v>2555</v>
      </c>
      <c s="290"/>
      <c s="274">
        <f>SUM(E82:F82,K82:M82)</f>
        <v>0</v>
      </c>
      <c s="290"/>
      <c s="290"/>
      <c s="124"/>
      <c s="124"/>
      <c s="124"/>
      <c s="124"/>
      <c s="290"/>
      <c s="290"/>
      <c s="290"/>
      <c s="274">
        <f>SUM(C82:D82)</f>
        <v>0</v>
      </c>
      <c s="274">
        <f>L09!C333</f>
        <v>0</v>
      </c>
    </row>
  </sheetData>
  <sheetProtection autoFilter="0" sort="1" allowResizeRows="1" allowResizeColumns="1" objects="1" allowDragInsertRows="1" allowDragInsertColumns="1" insertRows="1" insertColumns="1" deleteRows="1" deleteColumns="1"/>
  <mergeCells count="9">
    <mergeCell ref="A1:O1"/>
    <mergeCell ref="A2:O2"/>
    <mergeCell ref="A3:O3"/>
    <mergeCell ref="D4:M4"/>
    <mergeCell ref="A4:A5"/>
    <mergeCell ref="B4:B5"/>
    <mergeCell ref="C4:C5"/>
    <mergeCell ref="N4:N5"/>
    <mergeCell ref="O4:O5"/>
  </mergeCells>
  <dataValidations count="1">
    <dataValidation type="decimal" allowBlank="1" showInputMessage="1" showErrorMessage="1" sqref="C6:D82 E6:E14 E16:E29 E35:E39 E42:E43 E45:E51 E55:E82 F6:F82 G6:G14 G16:G29 G35:G39 G42:G43 G45:G51 G55:G79 H6:I79 J6:L14 J16:L29 J35:L39 J42:L43 J45:L51 J55:L79 K80:L82 M6:O82">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FF68-55A8-3EB2-9728-A2C34E602084}" mc:Ignorable="x14ac">
  <dimension ref="A1:E20"/>
  <sheetViews>
    <sheetView defaultGridColor="0" colorId="8" topLeftCell="A1" showGridLines="0" workbookViewId="0" showZeros="0">
      <selection activeCell="A1" sqref="A1"/>
    </sheetView>
  </sheetViews>
  <sheetFormatPr defaultColWidth="12.125" customHeight="1" defaultRowHeight="15.652500000000002"/>
  <cols>
    <col min="1" max="5" style="244" width="21.75390625" customWidth="1"/>
  </cols>
  <sheetData>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47.25">
      <c s="149" t="s">
        <v>175</v>
      </c>
      <c s="149"/>
      <c s="149"/>
      <c s="149"/>
      <c s="149"/>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sheetData>
  <sheetProtection autoFilter="0" sort="1" allowResizeRows="1" allowResizeColumns="1" objects="1" allowDragInsertRows="1" allowDragInsertColumns="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17F98-13D8-BF01-EBA8-DD6DC686F0C8}" mc:Ignorable="x14ac">
  <dimension ref="A1:J55"/>
  <sheetViews>
    <sheetView defaultGridColor="0" colorId="8" topLeftCell="A1" showGridLines="0" workbookViewId="0" showZeros="0">
      <selection activeCell="A1" sqref="A1:J1"/>
    </sheetView>
  </sheetViews>
  <sheetFormatPr defaultColWidth="12.125" customHeight="1" defaultRowHeight="17.1525"/>
  <cols>
    <col min="2" max="2" style="244" width="39.75390625" customWidth="1"/>
    <col min="3" max="5" style="244" width="16.50390625" customWidth="1"/>
    <col min="7" max="7" style="244" width="37.25390625" customWidth="1"/>
    <col min="8" max="10" style="244" width="16.50390625" customWidth="1"/>
  </cols>
  <sheetData>
    <row customHeight="1" ht="33.75">
      <c s="269" t="str">
        <f>'##BASEINFO'!$B$2&amp;"度"&amp;'##BASEINFO'!$B$7&amp;"国有资本经营预算收支决算录入表"</f>
        <v>2024年度芷江侗族自治县国有资本经营预算收支决算录入表</v>
      </c>
      <c s="121"/>
      <c s="121"/>
      <c s="121"/>
      <c s="121"/>
      <c s="121"/>
      <c s="121"/>
      <c s="121"/>
      <c s="121"/>
      <c s="121"/>
    </row>
    <row customHeight="1" ht="17.25">
      <c s="122" t="s">
        <v>174</v>
      </c>
      <c s="122"/>
      <c s="122"/>
      <c s="122"/>
      <c s="122"/>
      <c s="122"/>
      <c s="122"/>
      <c s="122"/>
      <c s="122"/>
      <c s="122"/>
    </row>
    <row customHeight="1" ht="17.25">
      <c s="272" t="str">
        <f>"单位："&amp;'##BASEINFO'!$B$19</f>
        <v>单位：万元</v>
      </c>
      <c s="122"/>
      <c s="122"/>
      <c s="122"/>
      <c s="122"/>
      <c s="122"/>
      <c s="122"/>
      <c s="122"/>
      <c s="122"/>
      <c s="122"/>
    </row>
    <row customHeight="1" ht="17.25">
      <c s="104" t="s">
        <v>185</v>
      </c>
      <c s="104" t="s">
        <v>2696</v>
      </c>
      <c s="104" t="s">
        <v>1871</v>
      </c>
      <c s="104" t="s">
        <v>1872</v>
      </c>
      <c s="104" t="s">
        <v>187</v>
      </c>
      <c s="104" t="s">
        <v>185</v>
      </c>
      <c s="104" t="s">
        <v>2696</v>
      </c>
      <c s="104" t="s">
        <v>1871</v>
      </c>
      <c s="104" t="s">
        <v>1872</v>
      </c>
      <c s="104" t="s">
        <v>187</v>
      </c>
    </row>
    <row customHeight="1" ht="17.25">
      <c s="104"/>
      <c s="104" t="s">
        <v>2725</v>
      </c>
      <c s="274">
        <f>C6</f>
        <v>16016</v>
      </c>
      <c s="274">
        <f>D6</f>
        <v>16083</v>
      </c>
      <c s="274">
        <f>E6</f>
        <v>12541</v>
      </c>
      <c s="107"/>
      <c s="104" t="s">
        <v>2726</v>
      </c>
      <c s="274">
        <f>H6+H9</f>
        <v>14</v>
      </c>
      <c s="274">
        <f>I6+I9</f>
        <v>14</v>
      </c>
      <c s="274">
        <f>J6+J9</f>
        <v>14</v>
      </c>
    </row>
    <row customHeight="1" ht="17.25">
      <c s="107">
        <v>103</v>
      </c>
      <c s="125" t="s">
        <v>516</v>
      </c>
      <c s="274">
        <f>C7</f>
        <v>16016</v>
      </c>
      <c s="274">
        <f>D7</f>
        <v>16083</v>
      </c>
      <c s="274">
        <f>E7</f>
        <v>12541</v>
      </c>
      <c s="107">
        <v>208</v>
      </c>
      <c s="125" t="s">
        <v>1230</v>
      </c>
      <c s="274">
        <f>H7</f>
        <v>0</v>
      </c>
      <c s="274">
        <f>I7</f>
        <v>0</v>
      </c>
      <c s="274">
        <f>J7</f>
        <v>0</v>
      </c>
    </row>
    <row customHeight="1" ht="17.25">
      <c s="107">
        <v>10306</v>
      </c>
      <c s="125" t="s">
        <v>767</v>
      </c>
      <c s="274">
        <f>C8+C40+C45+C51+C55</f>
        <v>16016</v>
      </c>
      <c s="274">
        <f>D8+D40+D45+D51+D55</f>
        <v>16083</v>
      </c>
      <c s="274">
        <f>E8+E40+E45+E51+E55</f>
        <v>12541</v>
      </c>
      <c s="107">
        <v>20804</v>
      </c>
      <c s="125" t="s">
        <v>1250</v>
      </c>
      <c s="274">
        <f>H8</f>
        <v>0</v>
      </c>
      <c s="274">
        <f>I8</f>
        <v>0</v>
      </c>
      <c s="274">
        <f>J8</f>
        <v>0</v>
      </c>
    </row>
    <row customHeight="1" ht="17.25">
      <c s="107">
        <v>1030601</v>
      </c>
      <c s="125" t="s">
        <v>768</v>
      </c>
      <c s="274">
        <f>SUM(C9:C39)</f>
        <v>0</v>
      </c>
      <c s="274">
        <f>SUM(D9:D39)</f>
        <v>0</v>
      </c>
      <c s="274">
        <f>SUM(E9:E39)</f>
        <v>0</v>
      </c>
      <c s="107">
        <v>2080451</v>
      </c>
      <c s="110" t="s">
        <v>2727</v>
      </c>
      <c s="290"/>
      <c s="290"/>
      <c s="277"/>
    </row>
    <row customHeight="1" ht="17.25">
      <c s="107">
        <v>103060103</v>
      </c>
      <c s="110" t="s">
        <v>2728</v>
      </c>
      <c s="290"/>
      <c s="290"/>
      <c s="304"/>
      <c s="107">
        <v>223</v>
      </c>
      <c s="125" t="s">
        <v>2726</v>
      </c>
      <c s="274">
        <f>H10+H21+H30+H32</f>
        <v>14</v>
      </c>
      <c s="274">
        <f>I10+I21+I30+I32</f>
        <v>14</v>
      </c>
      <c s="274">
        <f>J10+J21+J30+J32</f>
        <v>14</v>
      </c>
    </row>
    <row customHeight="1" ht="17.25">
      <c s="107">
        <v>103060104</v>
      </c>
      <c s="110" t="s">
        <v>2729</v>
      </c>
      <c s="290"/>
      <c s="290"/>
      <c s="276"/>
      <c s="157">
        <v>22301</v>
      </c>
      <c s="125" t="s">
        <v>2730</v>
      </c>
      <c s="274">
        <f>SUM(H11:H20)</f>
        <v>14</v>
      </c>
      <c s="274">
        <f>SUM(I11:I20)</f>
        <v>14</v>
      </c>
      <c s="274">
        <f>SUM(J11:J20)</f>
        <v>14</v>
      </c>
    </row>
    <row customHeight="1" ht="17.25">
      <c s="107">
        <v>103060105</v>
      </c>
      <c s="110" t="s">
        <v>2731</v>
      </c>
      <c s="290"/>
      <c s="290"/>
      <c s="331"/>
      <c s="107">
        <v>2230101</v>
      </c>
      <c s="110" t="s">
        <v>2732</v>
      </c>
      <c s="290"/>
      <c s="290"/>
      <c s="277"/>
    </row>
    <row customHeight="1" ht="17.25">
      <c s="107">
        <v>103060106</v>
      </c>
      <c s="110" t="s">
        <v>2733</v>
      </c>
      <c s="290"/>
      <c s="290"/>
      <c s="276"/>
      <c s="107">
        <v>2230102</v>
      </c>
      <c s="110" t="s">
        <v>2734</v>
      </c>
      <c s="290"/>
      <c s="290"/>
      <c s="277"/>
    </row>
    <row customHeight="1" ht="17.25">
      <c s="107">
        <v>103060107</v>
      </c>
      <c s="110" t="s">
        <v>2735</v>
      </c>
      <c s="290"/>
      <c s="290"/>
      <c s="276"/>
      <c s="107">
        <v>2230103</v>
      </c>
      <c s="110" t="s">
        <v>2736</v>
      </c>
      <c s="290"/>
      <c s="290"/>
      <c s="277"/>
    </row>
    <row customHeight="1" ht="17.25">
      <c s="107">
        <v>103060108</v>
      </c>
      <c s="110" t="s">
        <v>2737</v>
      </c>
      <c s="290"/>
      <c s="290"/>
      <c s="276"/>
      <c s="107">
        <v>2230104</v>
      </c>
      <c s="110" t="s">
        <v>2738</v>
      </c>
      <c s="290"/>
      <c s="290"/>
      <c s="277"/>
    </row>
    <row customHeight="1" ht="17.25">
      <c s="107">
        <v>103060109</v>
      </c>
      <c s="110" t="s">
        <v>2739</v>
      </c>
      <c s="290"/>
      <c s="290"/>
      <c s="276"/>
      <c s="107">
        <v>2230105</v>
      </c>
      <c s="110" t="s">
        <v>2740</v>
      </c>
      <c s="290">
        <v>14</v>
      </c>
      <c s="290">
        <v>14</v>
      </c>
      <c s="277">
        <v>14</v>
      </c>
    </row>
    <row customHeight="1" ht="17.25">
      <c s="107">
        <v>103060112</v>
      </c>
      <c s="110" t="s">
        <v>2741</v>
      </c>
      <c s="290"/>
      <c s="290"/>
      <c s="276"/>
      <c s="107">
        <v>2230106</v>
      </c>
      <c s="110" t="s">
        <v>2742</v>
      </c>
      <c s="290"/>
      <c s="290"/>
      <c s="277"/>
    </row>
    <row customHeight="1" ht="17.25">
      <c s="107">
        <v>103060113</v>
      </c>
      <c s="110" t="s">
        <v>2743</v>
      </c>
      <c s="290"/>
      <c s="290"/>
      <c s="276"/>
      <c s="107">
        <v>2230107</v>
      </c>
      <c s="110" t="s">
        <v>2744</v>
      </c>
      <c s="290"/>
      <c s="290"/>
      <c s="277"/>
    </row>
    <row customHeight="1" ht="17.25">
      <c s="107">
        <v>103060114</v>
      </c>
      <c s="110" t="s">
        <v>2745</v>
      </c>
      <c s="290"/>
      <c s="290"/>
      <c s="276"/>
      <c s="107">
        <v>2230108</v>
      </c>
      <c s="110" t="s">
        <v>2746</v>
      </c>
      <c s="290"/>
      <c s="290"/>
      <c s="277"/>
    </row>
    <row customHeight="1" ht="17.25">
      <c s="107">
        <v>103060115</v>
      </c>
      <c s="110" t="s">
        <v>2747</v>
      </c>
      <c s="290"/>
      <c s="290"/>
      <c s="276"/>
      <c s="107">
        <v>2230109</v>
      </c>
      <c s="117" t="s">
        <v>2748</v>
      </c>
      <c s="290"/>
      <c s="290"/>
      <c s="277"/>
    </row>
    <row customHeight="1" ht="17.25">
      <c s="107">
        <v>103060116</v>
      </c>
      <c s="110" t="s">
        <v>2749</v>
      </c>
      <c s="290"/>
      <c s="290"/>
      <c s="276"/>
      <c s="107">
        <v>2230199</v>
      </c>
      <c s="110" t="s">
        <v>2750</v>
      </c>
      <c s="290"/>
      <c s="290"/>
      <c s="277"/>
    </row>
    <row customHeight="1" ht="17.25">
      <c s="107">
        <v>103060117</v>
      </c>
      <c s="110" t="s">
        <v>2751</v>
      </c>
      <c s="290"/>
      <c s="290"/>
      <c s="276"/>
      <c s="107">
        <v>22302</v>
      </c>
      <c s="125" t="s">
        <v>2752</v>
      </c>
      <c s="274">
        <f>SUM(H22:H29)</f>
        <v>0</v>
      </c>
      <c s="274">
        <f>SUM(I22:I29)</f>
        <v>0</v>
      </c>
      <c s="274">
        <f>SUM(J22:J29)</f>
        <v>0</v>
      </c>
    </row>
    <row customHeight="1" ht="17.25">
      <c s="107">
        <v>103060118</v>
      </c>
      <c s="110" t="s">
        <v>2753</v>
      </c>
      <c s="290"/>
      <c s="290"/>
      <c s="276"/>
      <c s="107">
        <v>2230201</v>
      </c>
      <c s="110" t="s">
        <v>2754</v>
      </c>
      <c s="290"/>
      <c s="290"/>
      <c s="277"/>
    </row>
    <row customHeight="1" ht="17.25">
      <c s="107">
        <v>103060119</v>
      </c>
      <c s="110" t="s">
        <v>2755</v>
      </c>
      <c s="290"/>
      <c s="290"/>
      <c s="276"/>
      <c s="159">
        <v>2230202</v>
      </c>
      <c s="160" t="s">
        <v>2756</v>
      </c>
      <c s="290"/>
      <c s="290"/>
      <c s="280"/>
    </row>
    <row customHeight="1" ht="17.25">
      <c s="107">
        <v>103060120</v>
      </c>
      <c s="110" t="s">
        <v>2757</v>
      </c>
      <c s="290"/>
      <c s="290"/>
      <c s="334"/>
      <c s="107">
        <v>2230203</v>
      </c>
      <c s="110" t="s">
        <v>2758</v>
      </c>
      <c s="290"/>
      <c s="290"/>
      <c s="277"/>
    </row>
    <row customHeight="1" ht="17.25">
      <c s="107">
        <v>103060121</v>
      </c>
      <c s="110" t="s">
        <v>2759</v>
      </c>
      <c s="290"/>
      <c s="290"/>
      <c s="334"/>
      <c s="107">
        <v>2230204</v>
      </c>
      <c s="110" t="s">
        <v>2760</v>
      </c>
      <c s="290"/>
      <c s="290"/>
      <c s="277"/>
    </row>
    <row customHeight="1" ht="17.25">
      <c s="107">
        <v>103060122</v>
      </c>
      <c s="110" t="s">
        <v>2761</v>
      </c>
      <c s="290"/>
      <c s="290"/>
      <c s="334"/>
      <c s="107">
        <v>2230205</v>
      </c>
      <c s="110" t="s">
        <v>2762</v>
      </c>
      <c s="290"/>
      <c s="290"/>
      <c s="277"/>
    </row>
    <row customHeight="1" ht="17.25">
      <c s="107">
        <v>103060123</v>
      </c>
      <c s="110" t="s">
        <v>2763</v>
      </c>
      <c s="290"/>
      <c s="290"/>
      <c s="334"/>
      <c s="107">
        <v>2230206</v>
      </c>
      <c s="110" t="s">
        <v>2764</v>
      </c>
      <c s="290"/>
      <c s="290"/>
      <c s="277"/>
    </row>
    <row customHeight="1" ht="17.25">
      <c s="107">
        <v>103060124</v>
      </c>
      <c s="110" t="s">
        <v>2765</v>
      </c>
      <c s="290"/>
      <c s="290"/>
      <c s="334"/>
      <c s="107">
        <v>2230208</v>
      </c>
      <c s="110" t="s">
        <v>2766</v>
      </c>
      <c s="290"/>
      <c s="290"/>
      <c s="277"/>
    </row>
    <row customHeight="1" ht="17.25">
      <c s="107">
        <v>103060125</v>
      </c>
      <c s="110" t="s">
        <v>2767</v>
      </c>
      <c s="290"/>
      <c s="290"/>
      <c s="334"/>
      <c s="107">
        <v>2230299</v>
      </c>
      <c s="110" t="s">
        <v>2768</v>
      </c>
      <c s="290"/>
      <c s="290"/>
      <c s="277"/>
    </row>
    <row customHeight="1" ht="17.25">
      <c s="107">
        <v>103060126</v>
      </c>
      <c s="110" t="s">
        <v>2769</v>
      </c>
      <c s="290"/>
      <c s="290"/>
      <c s="334"/>
      <c s="107">
        <v>22303</v>
      </c>
      <c s="125" t="s">
        <v>2770</v>
      </c>
      <c s="274">
        <f>H31</f>
        <v>0</v>
      </c>
      <c s="274">
        <f>I31</f>
        <v>0</v>
      </c>
      <c s="274">
        <f>J31</f>
        <v>0</v>
      </c>
    </row>
    <row customHeight="1" ht="17.25">
      <c s="107">
        <v>103060127</v>
      </c>
      <c s="110" t="s">
        <v>2771</v>
      </c>
      <c s="290"/>
      <c s="290"/>
      <c s="334"/>
      <c s="107">
        <v>2230301</v>
      </c>
      <c s="110" t="s">
        <v>2772</v>
      </c>
      <c s="290"/>
      <c s="290"/>
      <c s="277"/>
    </row>
    <row customHeight="1" ht="17.25">
      <c s="107">
        <v>103060128</v>
      </c>
      <c s="110" t="s">
        <v>2773</v>
      </c>
      <c s="290"/>
      <c s="290"/>
      <c s="334"/>
      <c s="107">
        <v>22399</v>
      </c>
      <c s="125" t="s">
        <v>2774</v>
      </c>
      <c s="274">
        <f>H33</f>
        <v>0</v>
      </c>
      <c s="274">
        <f>I33</f>
        <v>0</v>
      </c>
      <c s="274">
        <f>J33</f>
        <v>0</v>
      </c>
    </row>
    <row customHeight="1" ht="17.25">
      <c s="107">
        <v>103060129</v>
      </c>
      <c s="110" t="s">
        <v>2775</v>
      </c>
      <c s="290"/>
      <c s="290"/>
      <c s="334"/>
      <c s="107">
        <v>2239999</v>
      </c>
      <c s="110" t="s">
        <v>2776</v>
      </c>
      <c s="290"/>
      <c s="290"/>
      <c s="277"/>
    </row>
    <row customHeight="1" ht="17.25">
      <c s="107">
        <v>103060130</v>
      </c>
      <c s="110" t="s">
        <v>2777</v>
      </c>
      <c s="290"/>
      <c s="290"/>
      <c s="276"/>
      <c s="162"/>
      <c s="130"/>
      <c s="163"/>
      <c s="163"/>
      <c s="163"/>
    </row>
    <row customHeight="1" ht="17.25">
      <c s="107">
        <v>103060131</v>
      </c>
      <c s="110" t="s">
        <v>2778</v>
      </c>
      <c s="290"/>
      <c s="290"/>
      <c s="276"/>
      <c s="107"/>
      <c s="110"/>
      <c s="164"/>
      <c s="164"/>
      <c s="164"/>
    </row>
    <row customHeight="1" ht="17.25">
      <c s="107">
        <v>103060132</v>
      </c>
      <c s="110" t="s">
        <v>2779</v>
      </c>
      <c s="290"/>
      <c s="290"/>
      <c s="276"/>
      <c s="107"/>
      <c s="110"/>
      <c s="164"/>
      <c s="164"/>
      <c s="164"/>
    </row>
    <row customHeight="1" ht="17.25">
      <c s="107">
        <v>103060133</v>
      </c>
      <c s="110" t="s">
        <v>2780</v>
      </c>
      <c s="290"/>
      <c s="290"/>
      <c s="276"/>
      <c s="107"/>
      <c s="110"/>
      <c s="164"/>
      <c s="164"/>
      <c s="164"/>
    </row>
    <row customHeight="1" ht="17.25">
      <c s="107">
        <v>103060134</v>
      </c>
      <c s="110" t="s">
        <v>770</v>
      </c>
      <c s="290"/>
      <c s="290"/>
      <c s="276"/>
      <c s="107"/>
      <c s="110"/>
      <c s="164"/>
      <c s="164"/>
      <c s="164"/>
    </row>
    <row customHeight="1" ht="17.25">
      <c s="107">
        <v>103060198</v>
      </c>
      <c s="110" t="s">
        <v>2781</v>
      </c>
      <c s="290"/>
      <c s="290"/>
      <c s="276"/>
      <c s="107"/>
      <c s="110"/>
      <c s="164"/>
      <c s="164"/>
      <c s="164"/>
    </row>
    <row customHeight="1" ht="17.25">
      <c s="107">
        <v>1030602</v>
      </c>
      <c s="125" t="s">
        <v>772</v>
      </c>
      <c s="274">
        <f>SUM(C41:C44)</f>
        <v>0</v>
      </c>
      <c s="274">
        <f>SUM(D41:D44)</f>
        <v>0</v>
      </c>
      <c s="274">
        <f>SUM(E41:E44)</f>
        <v>0</v>
      </c>
      <c s="107"/>
      <c s="110"/>
      <c s="164"/>
      <c s="164"/>
      <c s="164"/>
    </row>
    <row customHeight="1" ht="17.25">
      <c s="107">
        <v>103060202</v>
      </c>
      <c s="110" t="s">
        <v>2782</v>
      </c>
      <c s="290"/>
      <c s="290"/>
      <c s="276"/>
      <c s="107"/>
      <c s="110"/>
      <c s="164"/>
      <c s="164"/>
      <c s="164"/>
    </row>
    <row customHeight="1" ht="17.25">
      <c s="107">
        <v>103060203</v>
      </c>
      <c s="110" t="s">
        <v>2783</v>
      </c>
      <c s="290"/>
      <c s="290"/>
      <c s="276"/>
      <c s="107"/>
      <c s="110"/>
      <c s="164"/>
      <c s="164"/>
      <c s="164"/>
    </row>
    <row customHeight="1" ht="17.25">
      <c s="107">
        <v>103060204</v>
      </c>
      <c s="110" t="s">
        <v>2784</v>
      </c>
      <c s="290"/>
      <c s="290"/>
      <c s="276"/>
      <c s="107"/>
      <c s="110"/>
      <c s="164"/>
      <c s="164"/>
      <c s="164"/>
    </row>
    <row customHeight="1" ht="17.25">
      <c s="107">
        <v>103060298</v>
      </c>
      <c s="110" t="s">
        <v>2785</v>
      </c>
      <c s="290"/>
      <c s="290"/>
      <c s="276"/>
      <c s="107"/>
      <c s="110"/>
      <c s="164"/>
      <c s="164"/>
      <c s="164"/>
    </row>
    <row customHeight="1" ht="17.25">
      <c s="107">
        <v>1030603</v>
      </c>
      <c s="125" t="s">
        <v>775</v>
      </c>
      <c s="274">
        <f>SUM(C46:C50)</f>
        <v>0</v>
      </c>
      <c s="274">
        <f>SUM(D46:D50)</f>
        <v>0</v>
      </c>
      <c s="274">
        <f>SUM(E46:E50)</f>
        <v>0</v>
      </c>
      <c s="107"/>
      <c s="110"/>
      <c s="164"/>
      <c s="164"/>
      <c s="164"/>
    </row>
    <row customHeight="1" ht="17.25">
      <c s="107">
        <v>103060301</v>
      </c>
      <c s="110" t="s">
        <v>2786</v>
      </c>
      <c s="290"/>
      <c s="290"/>
      <c s="276"/>
      <c s="107"/>
      <c s="110"/>
      <c s="164"/>
      <c s="164"/>
      <c s="164"/>
    </row>
    <row customHeight="1" ht="17.25">
      <c s="107">
        <v>103060304</v>
      </c>
      <c s="110" t="s">
        <v>2787</v>
      </c>
      <c s="290"/>
      <c s="290"/>
      <c s="276"/>
      <c s="107"/>
      <c s="110"/>
      <c s="165"/>
      <c s="165"/>
      <c s="165"/>
    </row>
    <row customHeight="1" ht="17.25">
      <c s="107">
        <v>103060305</v>
      </c>
      <c s="110" t="s">
        <v>2788</v>
      </c>
      <c s="290"/>
      <c s="290"/>
      <c s="276"/>
      <c s="107"/>
      <c s="110"/>
      <c s="165"/>
      <c s="165"/>
      <c s="165"/>
    </row>
    <row customHeight="1" ht="17.25">
      <c s="107">
        <v>103060307</v>
      </c>
      <c s="110" t="s">
        <v>2789</v>
      </c>
      <c s="290"/>
      <c s="290"/>
      <c s="276"/>
      <c s="107"/>
      <c s="110"/>
      <c s="165"/>
      <c s="165"/>
      <c s="165"/>
    </row>
    <row customHeight="1" ht="17.25">
      <c s="107">
        <v>103060398</v>
      </c>
      <c s="110" t="s">
        <v>2790</v>
      </c>
      <c s="290"/>
      <c s="290"/>
      <c s="276"/>
      <c s="107"/>
      <c s="110"/>
      <c s="165"/>
      <c s="165"/>
      <c s="165"/>
    </row>
    <row customHeight="1" ht="17.25">
      <c s="107">
        <v>1030604</v>
      </c>
      <c s="125" t="s">
        <v>777</v>
      </c>
      <c s="274">
        <f>SUM(C52:C54)</f>
        <v>0</v>
      </c>
      <c s="274">
        <f>SUM(D52:D54)</f>
        <v>0</v>
      </c>
      <c s="274">
        <f>SUM(E52:E54)</f>
        <v>0</v>
      </c>
      <c s="107"/>
      <c s="110"/>
      <c s="164"/>
      <c s="164"/>
      <c s="164"/>
    </row>
    <row customHeight="1" ht="17.25">
      <c s="107">
        <v>103060401</v>
      </c>
      <c s="110" t="s">
        <v>2791</v>
      </c>
      <c s="290"/>
      <c s="290"/>
      <c s="276"/>
      <c s="107"/>
      <c s="110"/>
      <c s="164"/>
      <c s="164"/>
      <c s="164"/>
    </row>
    <row customHeight="1" ht="17.25">
      <c s="107">
        <v>103060402</v>
      </c>
      <c s="110" t="s">
        <v>2792</v>
      </c>
      <c s="290"/>
      <c s="290"/>
      <c s="276"/>
      <c s="107"/>
      <c s="110"/>
      <c s="165"/>
      <c s="165"/>
      <c s="165"/>
    </row>
    <row customHeight="1" ht="17.25">
      <c s="107">
        <v>103060498</v>
      </c>
      <c s="110" t="s">
        <v>2793</v>
      </c>
      <c s="290"/>
      <c s="290"/>
      <c s="276"/>
      <c s="107"/>
      <c s="110"/>
      <c s="164"/>
      <c s="164"/>
      <c s="164"/>
    </row>
    <row customHeight="1" ht="17.25">
      <c s="107">
        <v>1030698</v>
      </c>
      <c s="125" t="s">
        <v>2794</v>
      </c>
      <c s="290">
        <v>16016</v>
      </c>
      <c s="290">
        <v>16083</v>
      </c>
      <c s="276">
        <v>12541</v>
      </c>
      <c s="107"/>
      <c s="110"/>
      <c s="164"/>
      <c s="164"/>
      <c s="164"/>
    </row>
  </sheetData>
  <sheetProtection autoFilter="0" sort="1" allowResizeRows="1" allowResizeColumns="1" objects="1" allowDragInsertRows="1" allowDragInsertColumns="1" insertRows="1" insertColumns="1" deleteRows="1" deleteColumns="1"/>
  <mergeCells count="3">
    <mergeCell ref="A1:J1"/>
    <mergeCell ref="A2:J2"/>
    <mergeCell ref="A3:J3"/>
  </mergeCells>
  <dataValidations count="1">
    <dataValidation type="decimal" allowBlank="1" showInputMessage="1" showErrorMessage="1" sqref="C5:E55 H5:J33">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76AE9-3DFA-4CC8-D757-EDC4173EA1D8}" mc:Ignorable="x14ac">
  <dimension ref="A1:D14"/>
  <sheetViews>
    <sheetView defaultGridColor="0" colorId="8" topLeftCell="A1" showGridLines="0" workbookViewId="0" showZeros="0">
      <selection activeCell="A1" sqref="A1:D1"/>
    </sheetView>
  </sheetViews>
  <sheetFormatPr defaultColWidth="12.125" customHeight="1" defaultRowHeight="15.652500000000002"/>
  <cols>
    <col min="1" max="1" style="244" width="39.375" customWidth="1"/>
    <col min="2" max="2" style="244" width="26.00390625" customWidth="1"/>
    <col min="3" max="3" style="244" width="39.375" customWidth="1"/>
    <col min="4" max="4" style="244" width="26.00390625" customWidth="1"/>
  </cols>
  <sheetData>
    <row customHeight="1" ht="33.75">
      <c s="269" t="str">
        <f>'##BASEINFO'!$B$2&amp;"度"&amp;'##BASEINFO'!$B$7&amp;"国有资本经营预算转移性收支决算录入表"</f>
        <v>2024年度芷江侗族自治县国有资本经营预算转移性收支决算录入表</v>
      </c>
      <c s="121"/>
      <c s="121"/>
      <c s="121"/>
    </row>
    <row customHeight="1" ht="17.25">
      <c s="122" t="s">
        <v>176</v>
      </c>
      <c s="122"/>
      <c s="122"/>
      <c s="122"/>
    </row>
    <row customHeight="1" ht="17.25">
      <c s="272" t="str">
        <f>"单位："&amp;'##BASEINFO'!$B$19</f>
        <v>单位：万元</v>
      </c>
      <c s="122"/>
      <c s="122"/>
      <c s="122"/>
    </row>
    <row customHeight="1" ht="17.25">
      <c s="104" t="s">
        <v>1937</v>
      </c>
      <c s="104" t="s">
        <v>187</v>
      </c>
      <c s="104" t="s">
        <v>1937</v>
      </c>
      <c s="104" t="s">
        <v>187</v>
      </c>
    </row>
    <row customHeight="1" ht="17.25">
      <c s="110" t="s">
        <v>2725</v>
      </c>
      <c s="274">
        <f>'L14'!E5</f>
        <v>12541</v>
      </c>
      <c s="110" t="s">
        <v>2726</v>
      </c>
      <c s="274">
        <f>'L14'!J5</f>
        <v>14</v>
      </c>
    </row>
    <row customHeight="1" ht="17.25">
      <c s="110" t="s">
        <v>2795</v>
      </c>
      <c s="340">
        <v>13</v>
      </c>
      <c s="110" t="s">
        <v>2796</v>
      </c>
      <c s="340"/>
    </row>
    <row customHeight="1" ht="17.25">
      <c s="110" t="s">
        <v>2797</v>
      </c>
      <c s="340"/>
      <c s="110" t="s">
        <v>2798</v>
      </c>
      <c s="340"/>
    </row>
    <row customHeight="1" ht="17.25">
      <c s="110" t="s">
        <v>2799</v>
      </c>
      <c s="276">
        <v>53</v>
      </c>
      <c s="135" t="s">
        <v>2800</v>
      </c>
      <c s="274">
        <f>SUM(D9:D10)</f>
        <v>12527</v>
      </c>
    </row>
    <row customHeight="1" ht="17.25">
      <c s="110"/>
      <c s="124"/>
      <c s="135" t="s">
        <v>2801</v>
      </c>
      <c s="277">
        <v>12527</v>
      </c>
    </row>
    <row customHeight="1" ht="17.25">
      <c s="110"/>
      <c s="124"/>
      <c s="135" t="s">
        <v>2802</v>
      </c>
      <c s="280"/>
    </row>
    <row customHeight="1" ht="17.25">
      <c s="110" t="s">
        <v>2803</v>
      </c>
      <c s="340"/>
      <c s="135" t="s">
        <v>2804</v>
      </c>
      <c s="340"/>
    </row>
    <row customHeight="1" ht="17.25">
      <c s="110" t="s">
        <v>2805</v>
      </c>
      <c s="340"/>
      <c s="110" t="s">
        <v>2806</v>
      </c>
      <c s="340"/>
    </row>
    <row customHeight="1" ht="17.25">
      <c s="110"/>
      <c s="124"/>
      <c s="110" t="s">
        <v>2807</v>
      </c>
      <c s="274">
        <f>B14-SUM(D5:D8,D11:D12)</f>
        <v>66</v>
      </c>
    </row>
    <row customHeight="1" ht="17.25">
      <c s="104" t="s">
        <v>2140</v>
      </c>
      <c s="274">
        <f>SUM(B5:B8,B11:B12)</f>
        <v>12607</v>
      </c>
      <c s="104" t="s">
        <v>2141</v>
      </c>
      <c s="274">
        <f>SUM(D5:D8,D11:D13)</f>
        <v>12607</v>
      </c>
    </row>
  </sheetData>
  <sheetProtection autoFilter="0" sort="1" allowResizeRows="1" allowResizeColumns="1" objects="1" allowDragInsertRows="1" allowDragInsertColumns="1" insertRows="1" insertColumns="1" deleteRows="1" deleteColumns="1"/>
  <mergeCells count="3">
    <mergeCell ref="A1:D1"/>
    <mergeCell ref="A2:D2"/>
    <mergeCell ref="A3:D3"/>
  </mergeCells>
  <dataValidations count="1">
    <dataValidation type="decimal" allowBlank="1" showInputMessage="1" showErrorMessage="1" sqref="B5:B8 D5:D14 B11:B12 B14">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36CEA-F408-BF38-05B2-5C64CAF83EDC}" mc:Ignorable="x14ac">
  <dimension ref="A1:E20"/>
  <sheetViews>
    <sheetView defaultGridColor="0" colorId="8" topLeftCell="A1" showGridLines="0" workbookViewId="0" showZeros="0">
      <selection activeCell="A1" sqref="A1"/>
    </sheetView>
  </sheetViews>
  <sheetFormatPr defaultColWidth="12.125" customHeight="1" defaultRowHeight="15.652500000000002"/>
  <cols>
    <col min="1" max="5" style="244" width="21.625" customWidth="1"/>
  </cols>
  <sheetData>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41.25">
      <c s="149" t="s">
        <v>93</v>
      </c>
      <c s="149"/>
      <c s="149"/>
      <c s="149"/>
      <c s="149"/>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sheetData>
  <sheetProtection autoFilter="0" sort="1" allowResizeRows="1" allowResizeColumns="1" objects="1" allowDragInsertRows="1" allowDragInsertColumns="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04279-E868-1367-78F8-26901A58D234}" mc:Ignorable="x14ac">
  <dimension ref="A1:I20"/>
  <sheetViews>
    <sheetView defaultGridColor="0" colorId="8" topLeftCell="A1" showGridLines="0" workbookViewId="0" showZeros="0">
      <selection activeCell="A1" sqref="A1:I1"/>
    </sheetView>
  </sheetViews>
  <sheetFormatPr defaultColWidth="12.125" customHeight="1" defaultRowHeight="15.652500000000002"/>
  <cols>
    <col min="1" max="1" style="244" width="30.00390625" customWidth="1"/>
    <col min="2" max="2" style="244" width="13.125" customWidth="1"/>
    <col min="4" max="4" style="244" width="12.50390625" customWidth="1"/>
    <col min="5" max="5" style="244" width="13.125" customWidth="1"/>
    <col min="6" max="6" style="244" width="12.25390625" customWidth="1"/>
    <col min="7" max="7" style="244" width="11.875" customWidth="1"/>
    <col min="8" max="9" style="244" width="12.625" customWidth="1"/>
  </cols>
  <sheetData>
    <row customHeight="1" ht="33.75">
      <c s="269" t="str">
        <f>'##BASEINFO'!$B$2&amp;"度"&amp;'##BASEINFO'!$B$7&amp;"社会保险基金预算收支及结余情况录入表"</f>
        <v>2024年度芷江侗族自治县社会保险基金预算收支及结余情况录入表</v>
      </c>
      <c s="121"/>
      <c s="121"/>
      <c s="121"/>
      <c s="121"/>
      <c s="121"/>
      <c s="121"/>
      <c s="121"/>
      <c s="121"/>
    </row>
    <row customHeight="1" ht="17.25">
      <c s="122" t="s">
        <v>177</v>
      </c>
      <c s="122"/>
      <c s="122"/>
      <c s="122"/>
      <c s="122"/>
      <c s="122"/>
      <c s="122"/>
      <c s="122"/>
      <c s="122"/>
    </row>
    <row customHeight="1" ht="17.25">
      <c s="272" t="str">
        <f>"单位："&amp;'##BASEINFO'!$B$19</f>
        <v>单位：万元</v>
      </c>
      <c s="122"/>
      <c s="122"/>
      <c s="122"/>
      <c s="122"/>
      <c s="122"/>
      <c s="122"/>
      <c s="122"/>
      <c s="122"/>
    </row>
    <row customHeight="1" ht="43.5">
      <c s="104" t="s">
        <v>2808</v>
      </c>
      <c s="123" t="s">
        <v>2809</v>
      </c>
      <c s="123" t="s">
        <v>2810</v>
      </c>
      <c s="123" t="s">
        <v>2811</v>
      </c>
      <c s="123" t="s">
        <v>2812</v>
      </c>
      <c s="123" t="s">
        <v>2813</v>
      </c>
      <c s="123" t="s">
        <v>2814</v>
      </c>
      <c s="123" t="s">
        <v>2815</v>
      </c>
      <c s="123" t="s">
        <v>2816</v>
      </c>
    </row>
    <row customHeight="1" ht="17.25">
      <c s="125" t="s">
        <v>2817</v>
      </c>
      <c s="274">
        <f>SUM(C5:I5)</f>
        <v>51746</v>
      </c>
      <c s="290"/>
      <c s="290">
        <v>18976</v>
      </c>
      <c s="290">
        <v>32770</v>
      </c>
      <c s="290"/>
      <c s="290"/>
      <c s="290"/>
      <c s="290"/>
    </row>
    <row customHeight="1" ht="17.25">
      <c s="110" t="s">
        <v>2818</v>
      </c>
      <c s="274">
        <f>SUM(C6:I6)</f>
        <v>20363</v>
      </c>
      <c s="290"/>
      <c s="290">
        <v>5208</v>
      </c>
      <c s="290">
        <v>15155</v>
      </c>
      <c s="290"/>
      <c s="290"/>
      <c s="290"/>
      <c s="290"/>
    </row>
    <row customHeight="1" ht="15.75">
      <c s="110" t="s">
        <v>2819</v>
      </c>
      <c s="274">
        <f>SUM(C7:I7)</f>
        <v>31175</v>
      </c>
      <c s="290"/>
      <c s="290">
        <v>13728</v>
      </c>
      <c s="290">
        <v>17447</v>
      </c>
      <c s="290"/>
      <c s="290"/>
      <c s="290"/>
      <c s="290"/>
    </row>
    <row customHeight="1" ht="15.75">
      <c s="110" t="s">
        <v>2820</v>
      </c>
      <c s="274">
        <f>SUM(C8:I8)</f>
        <v>35</v>
      </c>
      <c s="290"/>
      <c s="290">
        <v>20</v>
      </c>
      <c s="290">
        <v>15</v>
      </c>
      <c s="290"/>
      <c s="290"/>
      <c s="290"/>
      <c s="290"/>
    </row>
    <row customHeight="1" ht="17.25">
      <c s="110" t="s">
        <v>2821</v>
      </c>
      <c s="274">
        <f>SUM(C9:I9)</f>
        <v>0</v>
      </c>
      <c s="290"/>
      <c s="290"/>
      <c s="290"/>
      <c s="290"/>
      <c s="290"/>
      <c s="290"/>
      <c s="290"/>
    </row>
    <row customHeight="1" ht="17.25">
      <c s="110" t="s">
        <v>2822</v>
      </c>
      <c s="274">
        <f>SUM(C10:I10)</f>
        <v>172</v>
      </c>
      <c s="290"/>
      <c s="290">
        <v>19</v>
      </c>
      <c s="290">
        <v>153</v>
      </c>
      <c s="290"/>
      <c s="290"/>
      <c s="290"/>
      <c s="290"/>
    </row>
    <row customHeight="1" ht="17.25">
      <c s="110" t="s">
        <v>2823</v>
      </c>
      <c s="274">
        <f>SUM(C11:I11)</f>
        <v>1</v>
      </c>
      <c s="290"/>
      <c s="290">
        <v>1</v>
      </c>
      <c s="290"/>
      <c s="290"/>
      <c s="290"/>
      <c s="290"/>
      <c s="290"/>
    </row>
    <row customHeight="1" ht="15.75">
      <c s="110" t="s">
        <v>2824</v>
      </c>
      <c s="274">
        <f>SUM(C12:I12)</f>
        <v>0</v>
      </c>
      <c s="290"/>
      <c s="290"/>
      <c s="290"/>
      <c s="290"/>
      <c s="290"/>
      <c s="290"/>
      <c s="290"/>
    </row>
    <row customHeight="1" ht="17.25">
      <c s="125" t="s">
        <v>2825</v>
      </c>
      <c s="274">
        <f>SUM(C13:I13)</f>
        <v>46740</v>
      </c>
      <c s="290"/>
      <c s="290">
        <v>14625</v>
      </c>
      <c s="290">
        <v>32115</v>
      </c>
      <c s="290"/>
      <c s="290"/>
      <c s="290"/>
      <c s="290"/>
    </row>
    <row customHeight="1" ht="17.25">
      <c s="110" t="s">
        <v>2826</v>
      </c>
      <c s="324">
        <f>SUM(C14:I14)</f>
        <v>46705</v>
      </c>
      <c s="290"/>
      <c s="290">
        <v>14606</v>
      </c>
      <c s="290">
        <v>32099</v>
      </c>
      <c s="290"/>
      <c s="290"/>
      <c s="290"/>
      <c s="290"/>
    </row>
    <row customHeight="1" ht="17.25">
      <c s="117" t="s">
        <v>2827</v>
      </c>
      <c s="274">
        <f>SUM(C15:I15)</f>
        <v>14</v>
      </c>
      <c s="290"/>
      <c s="290">
        <v>2</v>
      </c>
      <c s="290">
        <v>12</v>
      </c>
      <c s="290"/>
      <c s="290"/>
      <c s="290"/>
      <c s="290"/>
    </row>
    <row customHeight="1" ht="17.25">
      <c s="110" t="s">
        <v>2828</v>
      </c>
      <c s="307">
        <f>SUM(C16:I16)</f>
        <v>20</v>
      </c>
      <c s="290"/>
      <c s="290">
        <v>17</v>
      </c>
      <c s="290">
        <v>3</v>
      </c>
      <c s="290"/>
      <c s="290"/>
      <c s="290"/>
      <c s="290"/>
    </row>
    <row customHeight="1" ht="15.75">
      <c s="110" t="s">
        <v>2829</v>
      </c>
      <c s="274">
        <f>SUM(C17:I17)</f>
        <v>0</v>
      </c>
      <c s="290"/>
      <c s="290"/>
      <c s="290"/>
      <c s="290"/>
      <c s="290"/>
      <c s="290"/>
      <c s="290"/>
    </row>
    <row customHeight="1" ht="17.25">
      <c s="125" t="s">
        <v>2830</v>
      </c>
      <c s="274">
        <f>SUM(C18:I18)</f>
        <v>5006</v>
      </c>
      <c s="274">
        <f>SUM(C5)-SUM(C13)</f>
        <v>0</v>
      </c>
      <c s="274">
        <f>SUM(D5)-SUM(D13)</f>
        <v>4351</v>
      </c>
      <c s="274">
        <f>SUM(E5)-SUM(E13)</f>
        <v>655</v>
      </c>
      <c s="274">
        <f>SUM(F5)-SUM(F13)</f>
        <v>0</v>
      </c>
      <c s="274">
        <f>SUM(G5)-SUM(G13)</f>
        <v>0</v>
      </c>
      <c s="274">
        <f>SUM(H5)-SUM(H13)</f>
        <v>0</v>
      </c>
      <c s="274">
        <f>SUM(I5)-SUM(I13)</f>
        <v>0</v>
      </c>
    </row>
    <row customHeight="1" ht="17.25">
      <c s="125" t="s">
        <v>2831</v>
      </c>
      <c s="274">
        <f>SUM(C19:I19)</f>
        <v>38861</v>
      </c>
      <c s="290"/>
      <c s="290">
        <v>36046</v>
      </c>
      <c s="290">
        <v>2815</v>
      </c>
      <c s="290"/>
      <c s="290"/>
      <c s="290"/>
      <c s="290"/>
    </row>
    <row customHeight="1" ht="15.75">
      <c r="B20" s="155"/>
      <c s="155"/>
      <c s="155"/>
      <c s="155"/>
      <c s="155"/>
      <c s="155"/>
      <c s="155"/>
      <c s="155"/>
    </row>
  </sheetData>
  <sheetProtection autoFilter="0" sort="1" allowResizeRows="1" allowResizeColumns="1" objects="1" allowDragInsertRows="1" allowDragInsertColumns="1" insertRows="1" insertColumns="1" deleteRows="1" deleteColumns="1"/>
  <mergeCells count="3">
    <mergeCell ref="A1:I1"/>
    <mergeCell ref="A2:I2"/>
    <mergeCell ref="A3:I3"/>
  </mergeCells>
  <dataValidations count="1">
    <dataValidation type="decimal" allowBlank="1" showInputMessage="1" showErrorMessage="1" sqref="B5:I19">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0B2DA-6F98-3EB8-7CD8-1A187AD81DE3}" mc:Ignorable="x14ac">
  <dimension ref="A1:J20"/>
  <sheetViews>
    <sheetView defaultGridColor="0" colorId="8" topLeftCell="A1" showGridLines="0" workbookViewId="0" showZeros="0">
      <selection activeCell="A1" sqref="A1:J1"/>
    </sheetView>
  </sheetViews>
  <sheetFormatPr defaultColWidth="12.125" customHeight="1" defaultRowHeight="16.95"/>
  <cols>
    <col min="1" max="1" style="244" width="33.50390625" customWidth="1"/>
    <col min="2" max="10" style="244" width="14.75390625" customWidth="1"/>
  </cols>
  <sheetData>
    <row customHeight="1" ht="33.75">
      <c s="269" t="str">
        <f>'##BASEINFO'!$B$2&amp;"度"&amp;'##BASEINFO'!$B$7&amp;"地方政府债务余额情况录入表"</f>
        <v>2024年度芷江侗族自治县地方政府债务余额情况录入表</v>
      </c>
      <c s="121"/>
      <c s="121"/>
      <c s="121"/>
      <c s="121"/>
      <c s="121"/>
      <c s="121"/>
      <c s="121"/>
      <c s="121"/>
      <c s="121"/>
    </row>
    <row customHeight="1" ht="17.25">
      <c s="122" t="s">
        <v>178</v>
      </c>
      <c s="122"/>
      <c s="122"/>
      <c s="122"/>
      <c s="122"/>
      <c s="122"/>
      <c s="122"/>
      <c s="122"/>
      <c s="122"/>
      <c s="122"/>
    </row>
    <row customHeight="1" ht="17.25">
      <c s="272" t="str">
        <f>"单位："&amp;'##BASEINFO'!$B$19</f>
        <v>单位：万元</v>
      </c>
      <c s="122"/>
      <c s="122"/>
      <c s="122"/>
      <c s="122"/>
      <c s="122"/>
      <c s="122"/>
      <c s="122"/>
      <c s="122"/>
      <c s="122"/>
    </row>
    <row customHeight="1" ht="17.25">
      <c s="104" t="s">
        <v>1937</v>
      </c>
      <c s="104" t="s">
        <v>2809</v>
      </c>
      <c s="104" t="s">
        <v>2832</v>
      </c>
      <c s="104"/>
      <c s="104"/>
      <c s="104"/>
      <c s="104"/>
      <c s="104" t="s">
        <v>2833</v>
      </c>
      <c s="104"/>
      <c s="104"/>
    </row>
    <row customHeight="1" ht="17.25">
      <c s="104"/>
      <c s="104"/>
      <c s="104" t="s">
        <v>2145</v>
      </c>
      <c s="104" t="s">
        <v>2834</v>
      </c>
      <c s="104" t="s">
        <v>2835</v>
      </c>
      <c s="104" t="s">
        <v>2836</v>
      </c>
      <c s="104" t="s">
        <v>2837</v>
      </c>
      <c s="104" t="s">
        <v>2145</v>
      </c>
      <c s="104" t="s">
        <v>2838</v>
      </c>
      <c s="104" t="s">
        <v>2839</v>
      </c>
    </row>
    <row customHeight="1" ht="17.25">
      <c s="110" t="s">
        <v>2840</v>
      </c>
      <c s="274">
        <f>SUM(C6,H6)</f>
        <v>462170</v>
      </c>
      <c s="274">
        <f>SUM(D6:G6)</f>
        <v>191234</v>
      </c>
      <c s="276">
        <v>191234</v>
      </c>
      <c s="276"/>
      <c s="276"/>
      <c s="276"/>
      <c s="274">
        <f>SUM(I6:J6)</f>
        <v>270936</v>
      </c>
      <c s="276">
        <v>270936</v>
      </c>
      <c s="276"/>
    </row>
    <row customHeight="1" ht="17.25">
      <c s="110" t="s">
        <v>2841</v>
      </c>
      <c s="274">
        <f>C7+H7</f>
        <v>562307</v>
      </c>
      <c s="277">
        <v>214570</v>
      </c>
      <c s="124"/>
      <c s="124"/>
      <c s="124"/>
      <c s="151"/>
      <c s="277">
        <v>347737</v>
      </c>
      <c s="124"/>
      <c s="124"/>
    </row>
    <row customHeight="1" ht="17.25">
      <c s="135" t="s">
        <v>2842</v>
      </c>
      <c s="274">
        <f>C8+H8</f>
        <v>131900</v>
      </c>
      <c s="274">
        <f>SUM(D8:G8)</f>
        <v>52100</v>
      </c>
      <c s="277">
        <v>52100</v>
      </c>
      <c s="277"/>
      <c s="343"/>
      <c s="277"/>
      <c s="274">
        <f>J8+I8</f>
        <v>79800</v>
      </c>
      <c s="277">
        <v>79800</v>
      </c>
      <c s="277"/>
    </row>
    <row customHeight="1" ht="17.25">
      <c s="110" t="s">
        <v>2843</v>
      </c>
      <c s="274">
        <f>C9+H9</f>
        <v>80200</v>
      </c>
      <c s="274">
        <f>SUM(D9:G9)</f>
        <v>28800</v>
      </c>
      <c s="277">
        <v>28800</v>
      </c>
      <c s="277"/>
      <c s="277"/>
      <c s="282"/>
      <c s="274">
        <f>J9+I9</f>
        <v>51400</v>
      </c>
      <c s="277">
        <v>6500</v>
      </c>
      <c s="277">
        <v>44900</v>
      </c>
    </row>
    <row customHeight="1" ht="17.25">
      <c s="110" t="s">
        <v>2844</v>
      </c>
      <c s="274">
        <f>C10+H10</f>
        <v>-44900</v>
      </c>
      <c s="274">
        <f>SUM(D10:G10)</f>
        <v>0</v>
      </c>
      <c s="277"/>
      <c s="277"/>
      <c s="277"/>
      <c s="277"/>
      <c s="274">
        <f>I10+J10</f>
        <v>-44900</v>
      </c>
      <c s="277"/>
      <c s="277">
        <v>-44900</v>
      </c>
    </row>
    <row customHeight="1" ht="17.25">
      <c s="110" t="s">
        <v>2845</v>
      </c>
      <c s="274">
        <f>C11+H11</f>
        <v>558770</v>
      </c>
      <c s="274">
        <f>SUM(D11:G11)</f>
        <v>214534</v>
      </c>
      <c s="274">
        <f>D6+D8-D9-D10</f>
        <v>214534</v>
      </c>
      <c s="274">
        <f>E6+E8-E9-E10</f>
        <v>0</v>
      </c>
      <c s="274">
        <f>F6+F8-F9-F10</f>
        <v>0</v>
      </c>
      <c s="274">
        <f>G6+G8-G9-G10</f>
        <v>0</v>
      </c>
      <c s="274">
        <f>SUM(I11:J11)</f>
        <v>344236</v>
      </c>
      <c s="274">
        <f>I6+I8-I9-I10</f>
        <v>344236</v>
      </c>
      <c s="274">
        <f>J6+J8-J9-J10</f>
        <v>0</v>
      </c>
    </row>
    <row customHeight="1" ht="15.75"/>
    <row customHeight="1" ht="15.75"/>
    <row customHeight="1" ht="15.75"/>
    <row customHeight="1" ht="15.75"/>
    <row customHeight="1" ht="15.75"/>
    <row customHeight="1" ht="15.75"/>
    <row customHeight="1" ht="15.75"/>
    <row customHeight="1" ht="15.75"/>
    <row customHeight="1" ht="15.75"/>
  </sheetData>
  <sheetProtection autoFilter="0" sort="1" allowResizeRows="1" allowResizeColumns="1" objects="1" allowDragInsertRows="1" allowDragInsertColumns="1" insertRows="1" insertColumns="1" deleteRows="1" deleteColumns="1"/>
  <mergeCells count="7">
    <mergeCell ref="A1:J1"/>
    <mergeCell ref="A2:J2"/>
    <mergeCell ref="A3:J3"/>
    <mergeCell ref="C4:G4"/>
    <mergeCell ref="H4:J4"/>
    <mergeCell ref="A4:A5"/>
    <mergeCell ref="B4:B5"/>
  </mergeCells>
  <dataValidations count="1">
    <dataValidation type="decimal" allowBlank="1" showInputMessage="1" showErrorMessage="1" sqref="B6:C11 D6 D8:D11 E6 E8:E11 F6 F8:F11 G6 G8:G11 H6:H11 I6 I8:I11 J6 J8:J11">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04368-10DF-D2C6-385E-34A4EB368572}" mc:Ignorable="x14ac">
  <dimension ref="A1:F20"/>
  <sheetViews>
    <sheetView defaultGridColor="0" colorId="8" topLeftCell="A1" showGridLines="0" workbookViewId="0" showZeros="0">
      <selection activeCell="A1" sqref="A1:F1"/>
    </sheetView>
  </sheetViews>
  <sheetFormatPr defaultColWidth="12.125" customHeight="1" defaultRowHeight="17.1525"/>
  <cols>
    <col min="1" max="1" style="244" width="35.50390625" customWidth="1"/>
    <col min="2" max="6" style="244" width="15.75390625" customWidth="1"/>
  </cols>
  <sheetData>
    <row customHeight="1" ht="42">
      <c s="269" t="str">
        <f>'##BASEINFO'!$B$2&amp;"度"&amp;'##BASEINFO'!$B$7&amp;"地方政府专项债务分项目余额情况录入表"</f>
        <v>2024年度芷江侗族自治县地方政府专项债务分项目余额情况录入表</v>
      </c>
      <c s="121"/>
      <c s="121"/>
      <c s="121"/>
      <c s="121"/>
      <c s="121"/>
    </row>
    <row customHeight="1" ht="17.25">
      <c s="122" t="s">
        <v>179</v>
      </c>
      <c s="122"/>
      <c s="122"/>
      <c s="122"/>
      <c s="122"/>
      <c s="122"/>
    </row>
    <row customHeight="1" ht="17.25">
      <c s="272" t="str">
        <f>"单位："&amp;'##BASEINFO'!$B$19</f>
        <v>单位：万元</v>
      </c>
      <c s="122"/>
      <c s="122"/>
      <c s="122"/>
      <c s="122"/>
      <c s="122"/>
    </row>
    <row customHeight="1" ht="36.75">
      <c s="104" t="s">
        <v>1937</v>
      </c>
      <c s="123" t="s">
        <v>2840</v>
      </c>
      <c s="123" t="s">
        <v>2842</v>
      </c>
      <c s="123" t="s">
        <v>2843</v>
      </c>
      <c s="123" t="s">
        <v>2844</v>
      </c>
      <c s="123" t="s">
        <v>2845</v>
      </c>
    </row>
    <row customHeight="1" ht="17.25">
      <c s="150" t="s">
        <v>2846</v>
      </c>
      <c s="274">
        <f>SUM(B6:B20)</f>
        <v>270936</v>
      </c>
      <c s="274">
        <f>SUM(C6:C20)</f>
        <v>79800</v>
      </c>
      <c s="274">
        <f>SUM(D6:D20)</f>
        <v>51400</v>
      </c>
      <c s="274">
        <f>SUM(E6:E20)</f>
        <v>-44900</v>
      </c>
      <c s="274">
        <f>SUM(F6:F20)</f>
        <v>344236</v>
      </c>
    </row>
    <row customHeight="1" ht="17.25">
      <c s="110" t="s">
        <v>2847</v>
      </c>
      <c s="276"/>
      <c s="277"/>
      <c s="277"/>
      <c s="277"/>
      <c s="274">
        <f>B6+C6-D6-E6</f>
        <v>0</v>
      </c>
    </row>
    <row customHeight="1" ht="17.25">
      <c s="110" t="s">
        <v>2848</v>
      </c>
      <c s="276"/>
      <c s="277"/>
      <c s="277"/>
      <c s="277"/>
      <c s="274">
        <f>B7+C7-D7-E7</f>
        <v>0</v>
      </c>
    </row>
    <row customHeight="1" ht="17.25">
      <c s="110" t="s">
        <v>2849</v>
      </c>
      <c s="277">
        <v>53336</v>
      </c>
      <c s="277">
        <v>3000</v>
      </c>
      <c s="277">
        <v>3000</v>
      </c>
      <c s="277"/>
      <c s="274">
        <f>B8+C8-D8-E8</f>
        <v>53336</v>
      </c>
    </row>
    <row customHeight="1" ht="17.25">
      <c s="110" t="s">
        <v>2850</v>
      </c>
      <c s="276"/>
      <c s="277"/>
      <c s="277"/>
      <c s="277"/>
      <c s="274">
        <f>B9+C9-D9-E9</f>
        <v>0</v>
      </c>
    </row>
    <row customHeight="1" ht="17.25">
      <c s="110" t="s">
        <v>2851</v>
      </c>
      <c s="276"/>
      <c s="277"/>
      <c s="277"/>
      <c s="277"/>
      <c s="274">
        <f>B10+C10-D10-E10</f>
        <v>0</v>
      </c>
    </row>
    <row customHeight="1" ht="17.25">
      <c s="110" t="s">
        <v>2852</v>
      </c>
      <c s="276"/>
      <c s="277"/>
      <c s="277"/>
      <c s="277"/>
      <c s="274">
        <f>B11+C11-D11-E11</f>
        <v>0</v>
      </c>
    </row>
    <row customHeight="1" ht="15.75">
      <c s="110" t="s">
        <v>2853</v>
      </c>
      <c s="276">
        <v>14800</v>
      </c>
      <c s="277"/>
      <c s="277"/>
      <c s="277"/>
      <c s="274">
        <f>B12+C12-D12-E12</f>
        <v>14800</v>
      </c>
    </row>
    <row customHeight="1" ht="15.75">
      <c s="110" t="s">
        <v>2854</v>
      </c>
      <c s="276">
        <v>11900</v>
      </c>
      <c s="277"/>
      <c s="277"/>
      <c s="277"/>
      <c s="274">
        <f>B13+C13-D13-E13</f>
        <v>11900</v>
      </c>
    </row>
    <row customHeight="1" ht="17.25">
      <c s="110" t="s">
        <v>2855</v>
      </c>
      <c s="276"/>
      <c s="277"/>
      <c s="277"/>
      <c s="277"/>
      <c s="274">
        <f>B14+C14-D14-E14</f>
        <v>0</v>
      </c>
    </row>
    <row customHeight="1" ht="17.25">
      <c s="110" t="s">
        <v>2856</v>
      </c>
      <c s="276"/>
      <c s="277"/>
      <c s="277"/>
      <c s="277"/>
      <c s="274">
        <f>B15+C15-D15-E15</f>
        <v>0</v>
      </c>
    </row>
    <row customHeight="1" ht="17.25">
      <c s="110" t="s">
        <v>2857</v>
      </c>
      <c s="276"/>
      <c s="277"/>
      <c s="277"/>
      <c s="277"/>
      <c s="274">
        <f>B16+C16-D16-E16</f>
        <v>0</v>
      </c>
    </row>
    <row customHeight="1" ht="15.75">
      <c s="110" t="s">
        <v>2858</v>
      </c>
      <c s="276"/>
      <c s="277"/>
      <c s="277"/>
      <c s="277"/>
      <c s="274">
        <f>B17+C17-D17-E17</f>
        <v>0</v>
      </c>
    </row>
    <row customHeight="1" ht="17.25">
      <c s="110" t="s">
        <v>2706</v>
      </c>
      <c s="276"/>
      <c s="277"/>
      <c s="277"/>
      <c s="277"/>
      <c s="274">
        <f>B18+C18-D18-E18</f>
        <v>0</v>
      </c>
    </row>
    <row customHeight="1" ht="15.75">
      <c s="110" t="s">
        <v>2859</v>
      </c>
      <c s="276">
        <v>190900</v>
      </c>
      <c s="277">
        <v>31900</v>
      </c>
      <c s="277">
        <v>3500</v>
      </c>
      <c s="277"/>
      <c s="274">
        <f>B19+C19-D19-E19</f>
        <v>219300</v>
      </c>
    </row>
    <row customHeight="1" ht="17.25">
      <c s="110" t="s">
        <v>2860</v>
      </c>
      <c s="277"/>
      <c s="277">
        <v>44900</v>
      </c>
      <c s="277">
        <v>44900</v>
      </c>
      <c s="277">
        <v>-44900</v>
      </c>
      <c s="274">
        <f>B20+C20-D20-E20</f>
        <v>44900</v>
      </c>
    </row>
  </sheetData>
  <sheetProtection autoFilter="0" sort="1" allowResizeRows="1" allowResizeColumns="1" objects="1" allowDragInsertRows="1" allowDragInsertColumns="1" insertRows="1" insertColumns="1" deleteRows="1" deleteColumns="1"/>
  <mergeCells count="3">
    <mergeCell ref="A1:F1"/>
    <mergeCell ref="A2:F2"/>
    <mergeCell ref="A3:F3"/>
  </mergeCells>
  <dataValidations count="1">
    <dataValidation type="decimal" allowBlank="1" showInputMessage="1" showErrorMessage="1" sqref="B5:F20">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881D9-5246-59F8-04BF-21F086E90953}" mc:Ignorable="x14ac">
  <dimension ref="A1:E20"/>
  <sheetViews>
    <sheetView defaultGridColor="0" colorId="8" topLeftCell="A1" showGridLines="0" workbookViewId="0" showZeros="0">
      <selection activeCell="A1" sqref="A1"/>
    </sheetView>
  </sheetViews>
  <sheetFormatPr defaultColWidth="12.125" customHeight="1" defaultRowHeight="17.1525"/>
  <cols>
    <col min="1" max="5" style="244" width="21.00390625" customWidth="1"/>
  </cols>
  <sheetData>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42">
      <c s="149" t="s">
        <v>181</v>
      </c>
      <c s="149"/>
      <c s="149"/>
      <c s="149"/>
      <c s="149"/>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row customHeight="1" ht="19.5">
      <c s="148"/>
      <c s="148"/>
      <c s="148"/>
      <c s="148"/>
      <c s="148"/>
    </row>
  </sheetData>
  <sheetProtection autoFilter="0" sort="1" allowResizeRows="1" allowResizeColumns="1" objects="1" allowDragInsertRows="1" allowDragInsertColumns="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39691-BC18-1429-8AC8-6D3916716848}" mc:Ignorable="x14ac">
  <dimension ref="A1:H42"/>
  <sheetViews>
    <sheetView defaultGridColor="0" colorId="8" topLeftCell="A1" showGridLines="0" workbookViewId="0" showZeros="0">
      <selection activeCell="A1" sqref="A1:H1"/>
    </sheetView>
  </sheetViews>
  <sheetFormatPr defaultColWidth="12.125" customHeight="1" defaultRowHeight="16.95"/>
  <cols>
    <col min="1" max="1" style="244" width="33.50390625" customWidth="1"/>
    <col min="2" max="4" style="244" width="16.75390625" customWidth="1"/>
    <col min="5" max="5" style="244" width="33.50390625" customWidth="1"/>
    <col min="6" max="8" style="244" width="16.75390625" customWidth="1"/>
  </cols>
  <sheetData>
    <row customHeight="1" ht="36.75">
      <c s="269" t="str">
        <f>'##BASEINFO'!$B$2&amp;"度"&amp;'##BASEINFO'!$B$7&amp;"乡镇一般公共预算收支决算录入表"</f>
        <v>2024年度芷江侗族自治县乡镇一般公共预算收支决算录入表</v>
      </c>
      <c s="121"/>
      <c s="121"/>
      <c s="121"/>
      <c s="121"/>
      <c s="121"/>
      <c s="121"/>
      <c s="121"/>
    </row>
    <row customHeight="1" ht="17.25">
      <c s="122" t="s">
        <v>180</v>
      </c>
      <c s="122"/>
      <c s="122"/>
      <c s="122"/>
      <c s="122"/>
      <c s="122"/>
      <c s="122"/>
      <c s="122"/>
    </row>
    <row customHeight="1" ht="17.25">
      <c s="272" t="str">
        <f>"单位："&amp;'##BASEINFO'!$B$19</f>
        <v>单位：万元</v>
      </c>
      <c s="122"/>
      <c s="122"/>
      <c s="122"/>
      <c s="122"/>
      <c s="122"/>
      <c s="122"/>
      <c s="122"/>
    </row>
    <row customHeight="1" ht="27.75">
      <c s="104" t="s">
        <v>2696</v>
      </c>
      <c s="104" t="s">
        <v>1872</v>
      </c>
      <c s="104" t="s">
        <v>187</v>
      </c>
      <c s="104" t="s">
        <v>2861</v>
      </c>
      <c s="104" t="s">
        <v>2696</v>
      </c>
      <c s="104" t="s">
        <v>1872</v>
      </c>
      <c s="104" t="s">
        <v>187</v>
      </c>
      <c s="104" t="s">
        <v>2861</v>
      </c>
    </row>
    <row customHeight="1" ht="17.25">
      <c s="141" t="s">
        <v>2862</v>
      </c>
      <c s="274">
        <f>SUM(B6:B20)</f>
        <v>0</v>
      </c>
      <c s="274">
        <f>SUM(C6:C20)</f>
        <v>0</v>
      </c>
      <c s="274">
        <f>SUM(D6:D20)</f>
        <v>0</v>
      </c>
      <c s="107" t="s">
        <v>2863</v>
      </c>
      <c s="277">
        <v>747</v>
      </c>
      <c s="277">
        <v>747</v>
      </c>
      <c s="277"/>
    </row>
    <row customHeight="1" ht="17.25">
      <c s="107" t="s">
        <v>2864</v>
      </c>
      <c s="277"/>
      <c s="277"/>
      <c s="277"/>
      <c s="107" t="s">
        <v>2865</v>
      </c>
      <c s="277"/>
      <c s="277"/>
      <c s="277"/>
    </row>
    <row customHeight="1" ht="17.25">
      <c s="107" t="s">
        <v>2866</v>
      </c>
      <c s="277"/>
      <c s="277"/>
      <c s="277"/>
      <c s="107" t="s">
        <v>2867</v>
      </c>
      <c s="277">
        <v>6</v>
      </c>
      <c s="277">
        <v>6</v>
      </c>
      <c s="277"/>
    </row>
    <row customHeight="1" ht="17.25">
      <c s="107" t="s">
        <v>2868</v>
      </c>
      <c s="277"/>
      <c s="277"/>
      <c s="277"/>
      <c s="107" t="s">
        <v>2869</v>
      </c>
      <c s="277">
        <v>1</v>
      </c>
      <c s="277">
        <v>1</v>
      </c>
      <c s="277"/>
    </row>
    <row customHeight="1" ht="17.25">
      <c s="107" t="s">
        <v>2870</v>
      </c>
      <c s="277"/>
      <c s="277"/>
      <c s="277"/>
      <c s="107" t="s">
        <v>2871</v>
      </c>
      <c s="277"/>
      <c s="277"/>
      <c s="277"/>
    </row>
    <row customHeight="1" ht="17.25">
      <c s="107" t="s">
        <v>2872</v>
      </c>
      <c s="277"/>
      <c s="277"/>
      <c s="277"/>
      <c s="107" t="s">
        <v>2873</v>
      </c>
      <c s="277"/>
      <c s="277"/>
      <c s="277"/>
    </row>
    <row customHeight="1" ht="17.25">
      <c s="107" t="s">
        <v>2874</v>
      </c>
      <c s="277"/>
      <c s="277"/>
      <c s="277"/>
      <c s="107" t="s">
        <v>2875</v>
      </c>
      <c s="277">
        <v>107</v>
      </c>
      <c s="277">
        <v>107</v>
      </c>
      <c s="277"/>
    </row>
    <row customHeight="1" ht="17.25">
      <c s="107" t="s">
        <v>2876</v>
      </c>
      <c s="277"/>
      <c s="277"/>
      <c s="277"/>
      <c s="107" t="s">
        <v>2877</v>
      </c>
      <c s="277">
        <v>1140</v>
      </c>
      <c s="277">
        <v>1140</v>
      </c>
      <c s="277"/>
    </row>
    <row customHeight="1" ht="17.25">
      <c s="107" t="s">
        <v>2878</v>
      </c>
      <c s="277"/>
      <c s="277"/>
      <c s="277"/>
      <c s="107" t="s">
        <v>2879</v>
      </c>
      <c s="277">
        <v>420</v>
      </c>
      <c s="277">
        <v>420</v>
      </c>
      <c s="277"/>
    </row>
    <row customHeight="1" ht="17.25">
      <c s="107" t="s">
        <v>2880</v>
      </c>
      <c s="277"/>
      <c s="277"/>
      <c s="277"/>
      <c s="107" t="s">
        <v>2881</v>
      </c>
      <c s="277">
        <v>290</v>
      </c>
      <c s="277">
        <v>290</v>
      </c>
      <c s="277"/>
    </row>
    <row customHeight="1" ht="17.25">
      <c s="107" t="s">
        <v>2882</v>
      </c>
      <c s="277"/>
      <c s="277"/>
      <c s="277"/>
      <c s="107" t="s">
        <v>2883</v>
      </c>
      <c s="277">
        <v>11182</v>
      </c>
      <c s="277">
        <v>11182</v>
      </c>
      <c s="277"/>
    </row>
    <row customHeight="1" ht="17.25">
      <c s="107" t="s">
        <v>2884</v>
      </c>
      <c s="277"/>
      <c s="277"/>
      <c s="277"/>
      <c s="107" t="s">
        <v>2885</v>
      </c>
      <c s="277">
        <v>2138</v>
      </c>
      <c s="277">
        <v>2138</v>
      </c>
      <c s="277"/>
    </row>
    <row customHeight="1" ht="17.25">
      <c s="107" t="s">
        <v>2886</v>
      </c>
      <c s="277"/>
      <c s="277"/>
      <c s="277"/>
      <c s="107" t="s">
        <v>2887</v>
      </c>
      <c s="277">
        <v>19</v>
      </c>
      <c s="277">
        <v>19</v>
      </c>
      <c s="277"/>
    </row>
    <row customHeight="1" ht="17.25">
      <c s="107" t="s">
        <v>2888</v>
      </c>
      <c s="277"/>
      <c s="277"/>
      <c s="277"/>
      <c s="107" t="s">
        <v>2889</v>
      </c>
      <c s="277"/>
      <c s="277"/>
      <c s="277"/>
    </row>
    <row customHeight="1" ht="17.25">
      <c s="107" t="s">
        <v>2890</v>
      </c>
      <c s="277"/>
      <c s="277"/>
      <c s="277"/>
      <c s="107" t="s">
        <v>2891</v>
      </c>
      <c s="277"/>
      <c s="277"/>
      <c s="277"/>
    </row>
    <row customHeight="1" ht="17.25">
      <c s="107" t="s">
        <v>2892</v>
      </c>
      <c s="277"/>
      <c s="277"/>
      <c s="277"/>
      <c s="107" t="s">
        <v>2893</v>
      </c>
      <c s="277"/>
      <c s="277"/>
      <c s="277"/>
    </row>
    <row customHeight="1" ht="17.25">
      <c s="141" t="s">
        <v>2894</v>
      </c>
      <c s="274">
        <f>SUM(B22:B29)</f>
        <v>0</v>
      </c>
      <c s="274">
        <f>SUM(C22:C29)</f>
        <v>0</v>
      </c>
      <c s="274">
        <f>SUM(D22:D29)</f>
        <v>0</v>
      </c>
      <c s="107" t="s">
        <v>2895</v>
      </c>
      <c s="277"/>
      <c s="277"/>
      <c s="277"/>
    </row>
    <row customHeight="1" ht="17.25">
      <c s="107" t="s">
        <v>2896</v>
      </c>
      <c s="277"/>
      <c s="277"/>
      <c s="277"/>
      <c s="107" t="s">
        <v>2897</v>
      </c>
      <c s="277">
        <v>30</v>
      </c>
      <c s="277">
        <v>30</v>
      </c>
      <c s="277"/>
    </row>
    <row customHeight="1" ht="17.25">
      <c s="107" t="s">
        <v>2898</v>
      </c>
      <c s="277"/>
      <c s="277"/>
      <c s="277"/>
      <c s="107" t="s">
        <v>2899</v>
      </c>
      <c s="280">
        <v>846</v>
      </c>
      <c s="277">
        <v>846</v>
      </c>
      <c s="277"/>
    </row>
    <row customHeight="1" ht="17.25">
      <c s="107" t="s">
        <v>2900</v>
      </c>
      <c s="277"/>
      <c s="277"/>
      <c s="277"/>
      <c s="143" t="s">
        <v>2901</v>
      </c>
      <c s="277">
        <v>242</v>
      </c>
      <c s="329">
        <v>242</v>
      </c>
      <c s="277"/>
    </row>
    <row customHeight="1" ht="17.25">
      <c s="107" t="s">
        <v>2902</v>
      </c>
      <c s="277"/>
      <c s="277"/>
      <c s="277"/>
      <c s="107" t="s">
        <v>2903</v>
      </c>
      <c s="282">
        <v>243</v>
      </c>
      <c s="277">
        <v>243</v>
      </c>
      <c s="277"/>
    </row>
    <row customHeight="1" ht="17.25">
      <c s="107" t="s">
        <v>2904</v>
      </c>
      <c s="277"/>
      <c s="277"/>
      <c s="277"/>
      <c s="107" t="s">
        <v>2905</v>
      </c>
      <c s="277"/>
      <c s="277"/>
      <c s="277"/>
    </row>
    <row customHeight="1" ht="17.25">
      <c s="107" t="s">
        <v>2906</v>
      </c>
      <c s="277"/>
      <c s="277"/>
      <c s="277"/>
      <c s="107" t="s">
        <v>2907</v>
      </c>
      <c s="277"/>
      <c s="277"/>
      <c s="277"/>
    </row>
    <row customHeight="1" ht="17.25">
      <c s="107" t="s">
        <v>2908</v>
      </c>
      <c s="277"/>
      <c s="277"/>
      <c s="277"/>
      <c s="107" t="s">
        <v>2909</v>
      </c>
      <c s="277"/>
      <c s="277"/>
      <c s="277"/>
    </row>
    <row customHeight="1" ht="17.25">
      <c s="107" t="s">
        <v>2049</v>
      </c>
      <c s="277"/>
      <c s="277"/>
      <c s="277"/>
      <c s="107" t="s">
        <v>2910</v>
      </c>
      <c s="277"/>
      <c s="277"/>
      <c s="277"/>
    </row>
    <row customHeight="1" ht="17.25">
      <c s="104" t="s">
        <v>188</v>
      </c>
      <c s="274">
        <f>B5+B21</f>
        <v>0</v>
      </c>
      <c s="274">
        <f>C5+C21</f>
        <v>0</v>
      </c>
      <c s="274">
        <f>D5+D21</f>
        <v>0</v>
      </c>
      <c s="104" t="s">
        <v>855</v>
      </c>
      <c s="274">
        <f>SUM(F5:F29)</f>
        <v>17411</v>
      </c>
      <c s="274">
        <f>SUM(G5:G29)</f>
        <v>17411</v>
      </c>
      <c s="274">
        <f>SUM(H5:H29)</f>
        <v>0</v>
      </c>
    </row>
    <row customHeight="1" ht="17.25">
      <c s="141" t="s">
        <v>1939</v>
      </c>
      <c s="144"/>
      <c s="277">
        <v>17411</v>
      </c>
      <c s="277"/>
      <c s="141" t="s">
        <v>2051</v>
      </c>
      <c s="144"/>
      <c s="277"/>
      <c s="277"/>
    </row>
    <row customHeight="1" ht="17.25">
      <c s="141" t="s">
        <v>2056</v>
      </c>
      <c s="144"/>
      <c s="276"/>
      <c s="276"/>
      <c s="141"/>
      <c s="124"/>
      <c s="124"/>
      <c s="124"/>
    </row>
    <row customHeight="1" ht="17.25">
      <c s="141" t="s">
        <v>2057</v>
      </c>
      <c s="144"/>
      <c s="276"/>
      <c s="276"/>
      <c s="141"/>
      <c s="124"/>
      <c s="124"/>
      <c s="124"/>
    </row>
    <row customHeight="1" ht="17.25">
      <c s="141" t="s">
        <v>2165</v>
      </c>
      <c s="144"/>
      <c s="277"/>
      <c s="277"/>
      <c s="141" t="s">
        <v>2059</v>
      </c>
      <c s="144"/>
      <c s="277"/>
      <c s="277"/>
    </row>
    <row customHeight="1" ht="17.25">
      <c s="141" t="s">
        <v>2911</v>
      </c>
      <c s="144"/>
      <c s="277"/>
      <c s="277"/>
      <c s="141" t="s">
        <v>2067</v>
      </c>
      <c s="144"/>
      <c s="277"/>
      <c s="277"/>
    </row>
    <row customHeight="1" ht="17.25">
      <c s="141"/>
      <c s="124"/>
      <c s="124"/>
      <c s="124"/>
      <c s="141" t="s">
        <v>2091</v>
      </c>
      <c s="144"/>
      <c s="277"/>
      <c s="277"/>
    </row>
    <row customHeight="1" ht="17.25">
      <c s="141" t="s">
        <v>2096</v>
      </c>
      <c s="144"/>
      <c s="280"/>
      <c s="277"/>
      <c s="141" t="s">
        <v>2097</v>
      </c>
      <c s="144"/>
      <c s="277"/>
      <c s="277"/>
    </row>
    <row customHeight="1" ht="17.25">
      <c s="145" t="s">
        <v>2098</v>
      </c>
      <c s="146"/>
      <c s="277"/>
      <c s="329"/>
      <c s="147" t="s">
        <v>2099</v>
      </c>
      <c s="144"/>
      <c s="277"/>
      <c s="277"/>
    </row>
    <row customHeight="1" ht="17.25">
      <c s="141"/>
      <c s="124"/>
      <c s="131"/>
      <c s="124"/>
      <c s="141" t="s">
        <v>2136</v>
      </c>
      <c s="144"/>
      <c s="277"/>
      <c s="277"/>
    </row>
    <row customHeight="1" ht="17.25">
      <c s="141"/>
      <c s="124"/>
      <c s="124"/>
      <c s="124"/>
      <c s="141" t="s">
        <v>2137</v>
      </c>
      <c s="144"/>
      <c s="274">
        <f>C42-G30-G31-G34-G35-G36-G37-G38-G39</f>
        <v>0</v>
      </c>
      <c s="274">
        <f>D42-H30-H31-H34-H35-H36-H37-H38-H39</f>
        <v>0</v>
      </c>
    </row>
    <row customHeight="1" ht="17.25">
      <c s="141"/>
      <c s="124"/>
      <c s="124"/>
      <c s="124"/>
      <c s="107" t="s">
        <v>2912</v>
      </c>
      <c s="144"/>
      <c s="277"/>
      <c s="277"/>
    </row>
    <row customHeight="1" ht="17.25">
      <c s="104" t="s">
        <v>2140</v>
      </c>
      <c s="144"/>
      <c s="274">
        <f>SUM(C30:C35,C37:C38)</f>
        <v>17411</v>
      </c>
      <c s="274">
        <f>SUM(D30:D35,D37:D38)</f>
        <v>0</v>
      </c>
      <c s="104" t="s">
        <v>2141</v>
      </c>
      <c s="144"/>
      <c s="274">
        <f>SUM(G30:G31,G34:G40)</f>
        <v>17411</v>
      </c>
      <c s="274">
        <f>SUM(H30:H31,H34:H40)</f>
        <v>0</v>
      </c>
    </row>
  </sheetData>
  <sheetProtection autoFilter="0" sort="1" allowResizeRows="1" allowResizeColumns="1" objects="1" allowDragInsertRows="1" allowDragInsertColumns="1" insertRows="1" insertColumns="1" deleteRows="1" deleteColumns="1"/>
  <mergeCells count="3">
    <mergeCell ref="A1:H1"/>
    <mergeCell ref="A2:H2"/>
    <mergeCell ref="A3:H3"/>
  </mergeCells>
  <dataValidations count="1">
    <dataValidation type="decimal" allowBlank="1" showInputMessage="1" showErrorMessage="1" sqref="B5:D30 F5:H30 C31:D35 G31:H31 G34:H42 C37:D38 C42:D42">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C40EA-47B8-FF78-0758-B161D605A968}" mc:Ignorable="x14ac">
  <dimension ref="A1:H24"/>
  <sheetViews>
    <sheetView defaultGridColor="0" colorId="8" topLeftCell="A1" showGridLines="0" workbookViewId="0" showZeros="0">
      <selection activeCell="A1" sqref="A1:H1"/>
    </sheetView>
  </sheetViews>
  <sheetFormatPr defaultColWidth="12.125" customHeight="1" defaultRowHeight="15.652500000000002"/>
  <cols>
    <col min="1" max="1" style="244" width="33.25390625" customWidth="1"/>
    <col min="2" max="4" style="244" width="13.25390625" customWidth="1"/>
    <col min="5" max="5" style="244" width="33.75390625" customWidth="1"/>
    <col min="6" max="6" style="244" width="13.125" customWidth="1"/>
    <col min="7" max="8" style="244" width="13.25390625" customWidth="1"/>
  </cols>
  <sheetData>
    <row customHeight="1" ht="36">
      <c s="269" t="str">
        <f>'##BASEINFO'!$B$2&amp;"度"&amp;'##BASEINFO'!$B$7&amp;"乡镇政府性基金预算收支决算录入表"</f>
        <v>2024年度芷江侗族自治县乡镇政府性基金预算收支决算录入表</v>
      </c>
      <c s="121"/>
      <c s="121"/>
      <c s="121"/>
      <c s="121"/>
      <c s="121"/>
      <c s="121"/>
      <c s="121"/>
    </row>
    <row customHeight="1" ht="17.25">
      <c s="122" t="s">
        <v>182</v>
      </c>
      <c s="122"/>
      <c s="122"/>
      <c s="122"/>
      <c s="122"/>
      <c s="122"/>
      <c s="122"/>
      <c s="122"/>
    </row>
    <row customHeight="1" ht="17.25">
      <c s="272" t="str">
        <f>"单位："&amp;'##BASEINFO'!$B$19</f>
        <v>单位：万元</v>
      </c>
      <c s="122"/>
      <c s="122"/>
      <c s="122"/>
      <c s="122"/>
      <c s="122"/>
      <c s="122"/>
      <c s="122"/>
    </row>
    <row s="244" customFormat="1" customHeight="1" ht="34.5">
      <c s="126" t="s">
        <v>1937</v>
      </c>
      <c s="126" t="s">
        <v>1872</v>
      </c>
      <c s="126" t="s">
        <v>187</v>
      </c>
      <c s="127" t="s">
        <v>2861</v>
      </c>
      <c s="104" t="s">
        <v>1937</v>
      </c>
      <c s="104" t="s">
        <v>1872</v>
      </c>
      <c s="104" t="s">
        <v>187</v>
      </c>
      <c s="123" t="s">
        <v>2861</v>
      </c>
    </row>
    <row customHeight="1" ht="17.25">
      <c s="110" t="s">
        <v>2583</v>
      </c>
      <c s="277"/>
      <c s="277"/>
      <c s="277"/>
      <c s="128" t="s">
        <v>2584</v>
      </c>
      <c s="277">
        <v>19</v>
      </c>
      <c s="277">
        <v>19</v>
      </c>
      <c s="277"/>
    </row>
    <row customHeight="1" ht="17.25">
      <c s="110" t="s">
        <v>2586</v>
      </c>
      <c s="277"/>
      <c s="277"/>
      <c s="277"/>
      <c s="128" t="s">
        <v>2587</v>
      </c>
      <c s="277"/>
      <c s="277"/>
      <c s="277"/>
    </row>
    <row customHeight="1" ht="17.25">
      <c s="110" t="s">
        <v>2589</v>
      </c>
      <c s="277"/>
      <c s="277"/>
      <c s="277"/>
      <c s="128" t="s">
        <v>2590</v>
      </c>
      <c s="277"/>
      <c s="277"/>
      <c s="277"/>
    </row>
    <row customHeight="1" ht="17.25">
      <c s="110" t="s">
        <v>2592</v>
      </c>
      <c s="277"/>
      <c s="277"/>
      <c s="277"/>
      <c s="128" t="s">
        <v>2593</v>
      </c>
      <c s="277"/>
      <c s="277"/>
      <c s="277"/>
    </row>
    <row customHeight="1" ht="17.25">
      <c s="110" t="s">
        <v>2595</v>
      </c>
      <c s="277"/>
      <c s="277"/>
      <c s="277"/>
      <c s="129" t="s">
        <v>2596</v>
      </c>
      <c s="277"/>
      <c s="277"/>
      <c s="277"/>
    </row>
    <row customHeight="1" ht="17.25">
      <c s="110" t="s">
        <v>2616</v>
      </c>
      <c s="277"/>
      <c s="277"/>
      <c s="277"/>
      <c s="129" t="s">
        <v>2617</v>
      </c>
      <c s="277"/>
      <c s="277"/>
      <c s="277"/>
    </row>
    <row customHeight="1" ht="17.25">
      <c s="110" t="s">
        <v>2643</v>
      </c>
      <c s="277"/>
      <c s="277"/>
      <c s="277"/>
      <c s="129" t="s">
        <v>2644</v>
      </c>
      <c s="277">
        <v>95</v>
      </c>
      <c s="277">
        <v>95</v>
      </c>
      <c s="277"/>
    </row>
    <row customHeight="1" ht="17.25">
      <c s="110" t="s">
        <v>2913</v>
      </c>
      <c s="277"/>
      <c s="277"/>
      <c s="277"/>
      <c s="129" t="s">
        <v>2647</v>
      </c>
      <c s="277"/>
      <c s="277"/>
      <c s="277"/>
    </row>
    <row customHeight="1" ht="17.25">
      <c s="130"/>
      <c s="131"/>
      <c s="131"/>
      <c s="131"/>
      <c s="129" t="s">
        <v>2914</v>
      </c>
      <c s="277"/>
      <c s="277"/>
      <c s="277"/>
    </row>
    <row customHeight="1" ht="17.25">
      <c s="104" t="s">
        <v>2208</v>
      </c>
      <c s="274">
        <f>SUM(B5:B12)</f>
        <v>0</v>
      </c>
      <c s="274">
        <f>SUM(C5:C12)</f>
        <v>0</v>
      </c>
      <c s="274">
        <f>SUM(D5:D12)</f>
        <v>0</v>
      </c>
      <c s="132" t="s">
        <v>2280</v>
      </c>
      <c s="274">
        <f>SUM(F5:F13)</f>
        <v>114</v>
      </c>
      <c s="274">
        <f>SUM(G5:G13)</f>
        <v>114</v>
      </c>
      <c s="274">
        <f>SUM(H5:H13)</f>
        <v>0</v>
      </c>
    </row>
    <row customHeight="1" ht="17.25">
      <c s="125" t="s">
        <v>1939</v>
      </c>
      <c s="133"/>
      <c s="277">
        <v>114</v>
      </c>
      <c s="277"/>
      <c s="134" t="s">
        <v>2051</v>
      </c>
      <c s="124"/>
      <c s="277"/>
      <c s="277"/>
    </row>
    <row customHeight="1" ht="17.25">
      <c s="125" t="s">
        <v>2561</v>
      </c>
      <c s="133"/>
      <c s="276"/>
      <c s="276"/>
      <c s="135"/>
      <c s="124"/>
      <c s="124"/>
      <c s="124"/>
    </row>
    <row customHeight="1" ht="17.25">
      <c s="134" t="s">
        <v>2057</v>
      </c>
      <c s="133"/>
      <c s="304"/>
      <c s="276"/>
      <c s="135"/>
      <c s="124"/>
      <c s="120"/>
      <c s="137"/>
    </row>
    <row customHeight="1" ht="17.25">
      <c s="134" t="s">
        <v>2165</v>
      </c>
      <c s="138"/>
      <c s="277"/>
      <c s="329"/>
      <c s="134" t="s">
        <v>2059</v>
      </c>
      <c s="124"/>
      <c s="277"/>
      <c s="277"/>
    </row>
    <row customHeight="1" ht="17.25">
      <c s="134" t="s">
        <v>2911</v>
      </c>
      <c s="133"/>
      <c s="282"/>
      <c s="277"/>
      <c s="134" t="s">
        <v>2067</v>
      </c>
      <c s="124"/>
      <c s="277"/>
      <c s="277"/>
    </row>
    <row customHeight="1" ht="17.25">
      <c s="134" t="s">
        <v>2562</v>
      </c>
      <c s="140"/>
      <c s="274">
        <f>C21</f>
        <v>0</v>
      </c>
      <c s="274">
        <f>D21</f>
        <v>0</v>
      </c>
      <c s="134" t="s">
        <v>2564</v>
      </c>
      <c s="140"/>
      <c s="274">
        <f>G21</f>
        <v>0</v>
      </c>
      <c s="274">
        <f>H21</f>
        <v>0</v>
      </c>
    </row>
    <row customHeight="1" ht="17.25">
      <c s="135" t="s">
        <v>2691</v>
      </c>
      <c s="140"/>
      <c s="282"/>
      <c s="277"/>
      <c s="135" t="s">
        <v>2692</v>
      </c>
      <c s="140"/>
      <c s="277"/>
      <c s="277"/>
    </row>
    <row customHeight="1" ht="17.25">
      <c s="135"/>
      <c s="124"/>
      <c s="124"/>
      <c s="124"/>
      <c s="134" t="s">
        <v>2566</v>
      </c>
      <c s="124"/>
      <c s="277"/>
      <c s="277"/>
    </row>
    <row customHeight="1" ht="17.25">
      <c s="110"/>
      <c s="124"/>
      <c s="124"/>
      <c s="124"/>
      <c s="125" t="s">
        <v>2137</v>
      </c>
      <c s="124"/>
      <c s="274">
        <f>C24-G14-G15-G18-G19-G20-G22</f>
        <v>0</v>
      </c>
      <c s="274">
        <f>D24-H14-H15-H18-H19-H20-H22</f>
        <v>0</v>
      </c>
    </row>
    <row customHeight="1" ht="17.25">
      <c s="104" t="s">
        <v>2140</v>
      </c>
      <c s="133"/>
      <c s="274">
        <f>SUM(C14:C20)</f>
        <v>114</v>
      </c>
      <c s="274">
        <f>SUM(D14:D20)</f>
        <v>0</v>
      </c>
      <c s="104" t="s">
        <v>2141</v>
      </c>
      <c s="124"/>
      <c s="274">
        <f>SUM(G14:G15,G18:G20,G22:G23)</f>
        <v>114</v>
      </c>
      <c s="274">
        <f>SUM(H14:H15,H18:H20,H22:H23)</f>
        <v>0</v>
      </c>
    </row>
  </sheetData>
  <sheetProtection autoFilter="0" sort="1" allowResizeRows="1" allowResizeColumns="1" objects="1" allowDragInsertRows="1" allowDragInsertColumns="1" insertRows="1" insertColumns="1" deleteRows="1" deleteColumns="1"/>
  <mergeCells count="3">
    <mergeCell ref="A1:H1"/>
    <mergeCell ref="A2:H2"/>
    <mergeCell ref="A3:H3"/>
  </mergeCells>
  <dataValidations count="1">
    <dataValidation type="decimal" allowBlank="1" showInputMessage="1" showErrorMessage="1" sqref="B5:D12 F5:H14 B14:D14 C15:D21 G15:H15 G18:H24 C24:D24">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91BE8-C16F-C205-C6D4-F4E5F9ED6619}" mc:Ignorable="x14ac">
  <dimension ref="A1:H15"/>
  <sheetViews>
    <sheetView defaultGridColor="0" colorId="8" topLeftCell="A1" showGridLines="0" workbookViewId="0" showZeros="0">
      <selection activeCell="A1" sqref="A1:H1"/>
    </sheetView>
  </sheetViews>
  <sheetFormatPr defaultColWidth="12.125" customHeight="1" defaultRowHeight="15.652500000000002"/>
  <cols>
    <col min="1" max="1" style="244" width="33.375" customWidth="1"/>
    <col min="2" max="4" style="244" width="16.625" customWidth="1"/>
    <col min="5" max="5" style="244" width="31.625" customWidth="1"/>
    <col min="6" max="8" style="244" width="17.00390625" customWidth="1"/>
  </cols>
  <sheetData>
    <row customHeight="1" ht="37.5">
      <c s="269" t="str">
        <f>'##BASEINFO'!$B$2&amp;"度"&amp;'##BASEINFO'!$B$7&amp;"乡镇国有资本经营预算收支决算录入表"</f>
        <v>2024年度芷江侗族自治县乡镇国有资本经营预算收支决算录入表</v>
      </c>
      <c s="121"/>
      <c s="121"/>
      <c s="121"/>
      <c s="121"/>
      <c s="121"/>
      <c s="121"/>
      <c s="121"/>
    </row>
    <row customHeight="1" ht="17.25">
      <c s="122" t="s">
        <v>183</v>
      </c>
      <c s="122"/>
      <c s="122"/>
      <c s="122"/>
      <c s="122"/>
      <c s="122"/>
      <c s="122"/>
      <c s="122"/>
    </row>
    <row customHeight="1" ht="17.25">
      <c s="272" t="str">
        <f>"单位："&amp;'##BASEINFO'!$B$19</f>
        <v>单位：万元</v>
      </c>
      <c s="122"/>
      <c s="122"/>
      <c s="122"/>
      <c s="122"/>
      <c s="122"/>
      <c s="122"/>
      <c s="122"/>
    </row>
    <row customHeight="1" ht="34.5">
      <c s="104" t="s">
        <v>2696</v>
      </c>
      <c s="104" t="s">
        <v>1872</v>
      </c>
      <c s="104" t="s">
        <v>187</v>
      </c>
      <c s="123" t="s">
        <v>2861</v>
      </c>
      <c s="104" t="s">
        <v>2696</v>
      </c>
      <c s="104" t="s">
        <v>1872</v>
      </c>
      <c s="104" t="s">
        <v>187</v>
      </c>
      <c s="123" t="s">
        <v>2861</v>
      </c>
    </row>
    <row customHeight="1" ht="17.25">
      <c s="110" t="s">
        <v>2915</v>
      </c>
      <c s="277"/>
      <c s="277"/>
      <c s="277"/>
      <c s="110" t="s">
        <v>2916</v>
      </c>
      <c s="277"/>
      <c s="277"/>
      <c s="277"/>
    </row>
    <row customHeight="1" ht="17.25">
      <c s="110" t="s">
        <v>2917</v>
      </c>
      <c s="277"/>
      <c s="277"/>
      <c s="277"/>
      <c s="110" t="s">
        <v>2918</v>
      </c>
      <c s="277"/>
      <c s="277"/>
      <c s="277"/>
    </row>
    <row customHeight="1" ht="17.25">
      <c s="110" t="s">
        <v>2919</v>
      </c>
      <c s="277"/>
      <c s="277"/>
      <c s="277"/>
      <c s="110" t="s">
        <v>2920</v>
      </c>
      <c s="277"/>
      <c s="277"/>
      <c s="277"/>
    </row>
    <row customHeight="1" ht="17.25">
      <c s="110" t="s">
        <v>2921</v>
      </c>
      <c s="277"/>
      <c s="277"/>
      <c s="277"/>
      <c s="110" t="s">
        <v>2922</v>
      </c>
      <c s="277"/>
      <c s="277"/>
      <c s="277"/>
    </row>
    <row customHeight="1" ht="17.25">
      <c s="110" t="s">
        <v>2923</v>
      </c>
      <c s="277"/>
      <c s="277"/>
      <c s="277"/>
      <c s="110"/>
      <c s="124"/>
      <c s="124"/>
      <c s="124"/>
    </row>
    <row customHeight="1" ht="17.25">
      <c s="104" t="s">
        <v>2725</v>
      </c>
      <c s="274">
        <f>SUM(B5:B9)</f>
        <v>0</v>
      </c>
      <c s="274">
        <f>SUM(C5:C9)</f>
        <v>0</v>
      </c>
      <c s="274">
        <f>SUM(D5:D9)</f>
        <v>0</v>
      </c>
      <c s="104" t="s">
        <v>2726</v>
      </c>
      <c s="274">
        <f>SUM(F5:F8)</f>
        <v>0</v>
      </c>
      <c s="274">
        <f>SUM(G5:G8)</f>
        <v>0</v>
      </c>
      <c s="274">
        <f>SUM(H5:H8)</f>
        <v>0</v>
      </c>
    </row>
    <row customHeight="1" ht="17.25">
      <c s="125" t="s">
        <v>1939</v>
      </c>
      <c s="124"/>
      <c s="277"/>
      <c s="277"/>
      <c s="125" t="s">
        <v>2051</v>
      </c>
      <c s="124"/>
      <c s="277"/>
      <c s="277"/>
    </row>
    <row customHeight="1" ht="17.25">
      <c s="125" t="s">
        <v>2057</v>
      </c>
      <c s="124"/>
      <c s="276"/>
      <c s="276"/>
      <c s="110"/>
      <c s="124"/>
      <c s="124"/>
      <c s="124"/>
    </row>
    <row customHeight="1" ht="17.25">
      <c s="110"/>
      <c s="124"/>
      <c s="124"/>
      <c s="124"/>
      <c s="125" t="s">
        <v>2059</v>
      </c>
      <c s="124"/>
      <c s="277"/>
      <c s="277"/>
    </row>
    <row customHeight="1" ht="17.25">
      <c s="110"/>
      <c s="124"/>
      <c s="124"/>
      <c s="124"/>
      <c s="125" t="s">
        <v>2137</v>
      </c>
      <c s="124"/>
      <c s="274">
        <f>C15-G10-G11-G13</f>
        <v>0</v>
      </c>
      <c s="274">
        <f>D15-H10-H13-H11</f>
        <v>0</v>
      </c>
    </row>
    <row customHeight="1" ht="17.25">
      <c s="104" t="s">
        <v>2140</v>
      </c>
      <c s="124"/>
      <c s="274">
        <f>C10+C11+C12</f>
        <v>0</v>
      </c>
      <c s="274">
        <f>D10+D11+D12</f>
        <v>0</v>
      </c>
      <c s="104" t="s">
        <v>2141</v>
      </c>
      <c s="124"/>
      <c s="274">
        <f>G10+G13+G14+G11</f>
        <v>0</v>
      </c>
      <c s="274">
        <f>H10+H13+H14+H11</f>
        <v>0</v>
      </c>
    </row>
  </sheetData>
  <sheetProtection autoFilter="0" sort="1" allowResizeRows="1" allowResizeColumns="1" objects="1" allowDragInsertRows="1" allowDragInsertColumns="1" insertRows="1" insertColumns="1" deleteRows="1" deleteColumns="1"/>
  <mergeCells count="3">
    <mergeCell ref="A1:H1"/>
    <mergeCell ref="A2:H2"/>
    <mergeCell ref="A3:H3"/>
  </mergeCells>
  <dataValidations count="1">
    <dataValidation type="decimal" allowBlank="1" showInputMessage="1" showErrorMessage="1" sqref="B5:D10 F5:H8 F10:H10 C11:D12 G11:H11 G13:H15 C15:D15">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62548-E838-2A28-2F82-DEC3420DE747}" mc:Ignorable="x14ac">
  <dimension ref="A1:B107"/>
  <sheetViews>
    <sheetView defaultGridColor="0" colorId="8" topLeftCell="A1" showGridLines="0" workbookViewId="0" showZeros="0">
      <selection activeCell="A1" sqref="A1:B1"/>
    </sheetView>
  </sheetViews>
  <sheetFormatPr defaultColWidth="12.125" customHeight="1" defaultRowHeight="15.652500000000002"/>
  <cols>
    <col min="1" max="1" style="244" width="61.50390625" customWidth="1"/>
    <col min="2" max="2" style="361" width="20.75390625" customWidth="1"/>
  </cols>
  <sheetData>
    <row customHeight="1" ht="37.5">
      <c s="321" t="str">
        <f>'##BASEINFO'!$B$2&amp;"度"&amp;'##BASEINFO'!$B$7&amp;"相关指标录入表"</f>
        <v>2024年度芷江侗族自治县相关指标录入表</v>
      </c>
      <c s="101"/>
    </row>
    <row customHeight="1" ht="17.25">
      <c s="102"/>
      <c s="103" t="s">
        <v>184</v>
      </c>
    </row>
    <row customHeight="1" ht="17.25">
      <c s="102"/>
      <c s="103" t="s">
        <v>2924</v>
      </c>
    </row>
    <row customHeight="1" ht="17.25">
      <c s="104" t="s">
        <v>1937</v>
      </c>
      <c s="104" t="s">
        <v>2925</v>
      </c>
    </row>
    <row customHeight="1" ht="17.25">
      <c s="105" t="s">
        <v>2926</v>
      </c>
      <c s="106"/>
    </row>
    <row customHeight="1" ht="17.25">
      <c s="107" t="s">
        <v>2927</v>
      </c>
      <c s="274">
        <f>SUM(B7:B10)</f>
        <v>19028</v>
      </c>
    </row>
    <row customHeight="1" ht="17.25">
      <c s="107" t="s">
        <v>2928</v>
      </c>
      <c s="277">
        <v>13217</v>
      </c>
    </row>
    <row customHeight="1" ht="17.25">
      <c s="110" t="s">
        <v>2929</v>
      </c>
      <c s="277">
        <v>93</v>
      </c>
    </row>
    <row customHeight="1" ht="17.25">
      <c s="110" t="s">
        <v>2930</v>
      </c>
      <c s="277">
        <v>4421</v>
      </c>
    </row>
    <row customHeight="1" ht="17.25">
      <c s="110" t="s">
        <v>2931</v>
      </c>
      <c s="277">
        <v>1297</v>
      </c>
    </row>
    <row customHeight="1" ht="17.25">
      <c s="110" t="s">
        <v>2932</v>
      </c>
      <c s="274">
        <f>SUM(B12:B26)</f>
        <v>5086</v>
      </c>
    </row>
    <row customHeight="1" ht="17.25">
      <c s="110" t="s">
        <v>190</v>
      </c>
      <c s="290">
        <v>3912</v>
      </c>
    </row>
    <row customHeight="1" ht="17.25">
      <c s="110" t="s">
        <v>248</v>
      </c>
      <c s="290">
        <v>884</v>
      </c>
    </row>
    <row customHeight="1" ht="17.25">
      <c s="110" t="s">
        <v>2148</v>
      </c>
      <c s="290">
        <v>259</v>
      </c>
    </row>
    <row customHeight="1" ht="17.25">
      <c s="110" t="s">
        <v>425</v>
      </c>
      <c s="290">
        <v>22</v>
      </c>
    </row>
    <row customHeight="1" ht="17.25">
      <c s="110" t="s">
        <v>430</v>
      </c>
      <c s="290"/>
    </row>
    <row customHeight="1" ht="17.25">
      <c s="110" t="s">
        <v>446</v>
      </c>
      <c s="290"/>
    </row>
    <row customHeight="1" ht="17.25">
      <c s="110" t="s">
        <v>455</v>
      </c>
      <c s="290"/>
    </row>
    <row customHeight="1" ht="17.25">
      <c s="110" t="s">
        <v>461</v>
      </c>
      <c s="290"/>
    </row>
    <row customHeight="1" ht="17.25">
      <c s="110" t="s">
        <v>470</v>
      </c>
      <c s="290"/>
    </row>
    <row customHeight="1" ht="17.25">
      <c s="110" t="s">
        <v>2149</v>
      </c>
      <c s="290"/>
    </row>
    <row customHeight="1" ht="17.25">
      <c s="110" t="s">
        <v>2153</v>
      </c>
      <c s="290"/>
    </row>
    <row customHeight="1" ht="17.25">
      <c s="110" t="s">
        <v>2154</v>
      </c>
      <c s="290"/>
    </row>
    <row customHeight="1" ht="17.25">
      <c s="110" t="s">
        <v>2155</v>
      </c>
      <c s="290"/>
    </row>
    <row customHeight="1" ht="17.25">
      <c s="110" t="s">
        <v>2156</v>
      </c>
      <c s="290">
        <v>9</v>
      </c>
    </row>
    <row customHeight="1" ht="17.25">
      <c s="110" t="s">
        <v>2157</v>
      </c>
      <c s="290"/>
    </row>
    <row customHeight="1" ht="17.25">
      <c s="110" t="s">
        <v>2933</v>
      </c>
      <c s="274">
        <f>SUM(B28:B42)</f>
        <v>0</v>
      </c>
    </row>
    <row customHeight="1" ht="17.25">
      <c s="110" t="s">
        <v>190</v>
      </c>
      <c s="290"/>
    </row>
    <row customHeight="1" ht="17.25">
      <c s="110" t="s">
        <v>248</v>
      </c>
      <c s="290"/>
    </row>
    <row customHeight="1" ht="17.25">
      <c s="110" t="s">
        <v>2148</v>
      </c>
      <c s="290"/>
    </row>
    <row customHeight="1" ht="17.25">
      <c s="110" t="s">
        <v>425</v>
      </c>
      <c s="290"/>
    </row>
    <row customHeight="1" ht="17.25">
      <c s="110" t="s">
        <v>430</v>
      </c>
      <c s="290"/>
    </row>
    <row customHeight="1" ht="17.25">
      <c s="110" t="s">
        <v>446</v>
      </c>
      <c s="290"/>
    </row>
    <row customHeight="1" ht="17.25">
      <c s="110" t="s">
        <v>455</v>
      </c>
      <c s="290"/>
    </row>
    <row customHeight="1" ht="17.25">
      <c s="110" t="s">
        <v>461</v>
      </c>
      <c s="290"/>
    </row>
    <row customHeight="1" ht="17.25">
      <c s="110" t="s">
        <v>470</v>
      </c>
      <c s="290"/>
    </row>
    <row customHeight="1" ht="17.25">
      <c s="110" t="s">
        <v>2149</v>
      </c>
      <c s="290"/>
    </row>
    <row customHeight="1" ht="17.25">
      <c s="110" t="s">
        <v>2153</v>
      </c>
      <c s="290"/>
    </row>
    <row customHeight="1" ht="17.25">
      <c s="110" t="s">
        <v>2154</v>
      </c>
      <c s="290"/>
    </row>
    <row customHeight="1" ht="17.25">
      <c s="110" t="s">
        <v>2155</v>
      </c>
      <c s="290"/>
    </row>
    <row customHeight="1" ht="17.25">
      <c s="110" t="s">
        <v>2156</v>
      </c>
      <c s="290"/>
    </row>
    <row customHeight="1" ht="17.25">
      <c s="110" t="s">
        <v>2157</v>
      </c>
      <c s="290"/>
    </row>
    <row customHeight="1" ht="17.25">
      <c s="105" t="s">
        <v>2934</v>
      </c>
      <c s="106"/>
    </row>
    <row customHeight="1" ht="17.25">
      <c s="112" t="s">
        <v>2935</v>
      </c>
      <c s="277"/>
    </row>
    <row customHeight="1" ht="17.25">
      <c s="110" t="s">
        <v>2936</v>
      </c>
      <c s="290"/>
    </row>
    <row customHeight="1" ht="17.25">
      <c s="112" t="s">
        <v>2937</v>
      </c>
      <c s="277"/>
    </row>
    <row customHeight="1" ht="17.25">
      <c s="110" t="s">
        <v>2938</v>
      </c>
      <c s="290"/>
    </row>
    <row customHeight="1" ht="17.25">
      <c s="113" t="s">
        <v>2939</v>
      </c>
      <c s="114"/>
    </row>
    <row customHeight="1" ht="17.25">
      <c s="115" t="s">
        <v>2940</v>
      </c>
      <c s="116"/>
    </row>
    <row customHeight="1" ht="17.25">
      <c s="117" t="s">
        <v>2941</v>
      </c>
      <c s="276"/>
    </row>
    <row customHeight="1" ht="17.25">
      <c s="110" t="s">
        <v>2942</v>
      </c>
      <c s="282"/>
    </row>
    <row customHeight="1" ht="17.25">
      <c s="110" t="s">
        <v>2943</v>
      </c>
      <c s="277"/>
    </row>
    <row customHeight="1" ht="17.25">
      <c s="110" t="s">
        <v>2944</v>
      </c>
      <c s="276"/>
    </row>
    <row customHeight="1" ht="17.25">
      <c s="110" t="s">
        <v>2945</v>
      </c>
      <c s="277"/>
    </row>
    <row customHeight="1" ht="17.25">
      <c s="110" t="s">
        <v>2946</v>
      </c>
      <c s="277"/>
    </row>
    <row customHeight="1" ht="17.25">
      <c s="115" t="s">
        <v>2846</v>
      </c>
      <c s="116"/>
    </row>
    <row customHeight="1" ht="17.25">
      <c s="110" t="s">
        <v>2941</v>
      </c>
      <c s="276"/>
    </row>
    <row customHeight="1" ht="17.25">
      <c s="110" t="s">
        <v>2942</v>
      </c>
      <c s="277"/>
    </row>
    <row customHeight="1" ht="17.25">
      <c s="110" t="s">
        <v>2943</v>
      </c>
      <c s="277"/>
    </row>
    <row customHeight="1" ht="17.25">
      <c s="110" t="s">
        <v>2944</v>
      </c>
      <c s="276"/>
    </row>
    <row customHeight="1" ht="17.25">
      <c s="110" t="s">
        <v>2945</v>
      </c>
      <c s="277"/>
    </row>
    <row customHeight="1" ht="17.25">
      <c s="110" t="s">
        <v>2946</v>
      </c>
      <c s="277"/>
    </row>
    <row customHeight="1" ht="17.25">
      <c s="115" t="s">
        <v>2947</v>
      </c>
      <c s="116"/>
    </row>
    <row customHeight="1" ht="17.25">
      <c s="110" t="s">
        <v>2941</v>
      </c>
      <c s="276"/>
    </row>
    <row customHeight="1" ht="17.25">
      <c s="110" t="s">
        <v>2942</v>
      </c>
      <c s="277"/>
    </row>
    <row customHeight="1" ht="17.25">
      <c s="110" t="s">
        <v>2943</v>
      </c>
      <c s="277"/>
    </row>
    <row customHeight="1" ht="17.25">
      <c s="110" t="s">
        <v>2944</v>
      </c>
      <c s="276"/>
    </row>
    <row customHeight="1" ht="17.25">
      <c s="110" t="s">
        <v>2945</v>
      </c>
      <c s="277"/>
    </row>
    <row customHeight="1" ht="17.25">
      <c s="110" t="s">
        <v>2946</v>
      </c>
      <c s="277"/>
    </row>
    <row customHeight="1" ht="17.25">
      <c s="105" t="s">
        <v>2948</v>
      </c>
      <c s="106"/>
    </row>
    <row customHeight="1" ht="17.25">
      <c s="110" t="s">
        <v>2949</v>
      </c>
      <c s="290"/>
    </row>
    <row customHeight="1" ht="17.25">
      <c s="110" t="s">
        <v>2950</v>
      </c>
      <c s="290">
        <v>293401</v>
      </c>
    </row>
    <row customHeight="1" ht="17.25">
      <c s="110" t="s">
        <v>2951</v>
      </c>
      <c s="277">
        <v>293401</v>
      </c>
    </row>
    <row customHeight="1" ht="17.25">
      <c s="105" t="s">
        <v>2952</v>
      </c>
      <c s="106"/>
    </row>
    <row customHeight="1" ht="17.25">
      <c s="110" t="s">
        <v>2953</v>
      </c>
      <c s="277">
        <v>18</v>
      </c>
    </row>
    <row customHeight="1" ht="17.25">
      <c s="110" t="s">
        <v>2954</v>
      </c>
      <c s="277">
        <v>18</v>
      </c>
    </row>
    <row customHeight="1" ht="17.25">
      <c s="110" t="s">
        <v>2955</v>
      </c>
      <c s="277"/>
    </row>
    <row customHeight="1" ht="17.25" hidden="1">
      <c s="106"/>
      <c s="106"/>
    </row>
    <row customHeight="1" ht="17.25">
      <c s="110" t="s">
        <v>2956</v>
      </c>
      <c s="277"/>
    </row>
    <row customHeight="1" ht="17.25" hidden="1">
      <c s="106"/>
      <c s="106"/>
    </row>
    <row customHeight="1" ht="17.25">
      <c s="110" t="s">
        <v>2957</v>
      </c>
      <c s="277"/>
    </row>
    <row customHeight="1" ht="17.25">
      <c s="110" t="s">
        <v>2958</v>
      </c>
      <c s="274">
        <f>SUM(B83:B84)</f>
        <v>30</v>
      </c>
    </row>
    <row customHeight="1" ht="17.25">
      <c s="110" t="s">
        <v>2959</v>
      </c>
      <c s="290">
        <v>12</v>
      </c>
    </row>
    <row customHeight="1" ht="17.25">
      <c s="110" t="s">
        <v>2960</v>
      </c>
      <c s="290">
        <v>18</v>
      </c>
    </row>
    <row customHeight="1" ht="17.25">
      <c s="105" t="s">
        <v>2961</v>
      </c>
      <c s="106"/>
    </row>
    <row customHeight="1" ht="17.25">
      <c s="110" t="s">
        <v>2962</v>
      </c>
      <c s="274">
        <f>SUM(B87:B89)</f>
        <v>1348298</v>
      </c>
    </row>
    <row customHeight="1" ht="17.25">
      <c s="110" t="s">
        <v>2963</v>
      </c>
      <c s="290">
        <v>275210</v>
      </c>
    </row>
    <row customHeight="1" ht="17.25">
      <c s="110" t="s">
        <v>2964</v>
      </c>
      <c s="290">
        <v>455972</v>
      </c>
    </row>
    <row customHeight="1" ht="17.25">
      <c s="110" t="s">
        <v>2965</v>
      </c>
      <c s="290">
        <v>617116</v>
      </c>
    </row>
    <row customHeight="1" ht="17.25">
      <c s="110" t="s">
        <v>2966</v>
      </c>
      <c s="290">
        <v>30</v>
      </c>
    </row>
    <row customHeight="1" ht="17.25">
      <c s="110" t="s">
        <v>2967</v>
      </c>
      <c s="290">
        <v>34066</v>
      </c>
    </row>
    <row customHeight="1" ht="17.25">
      <c s="110" t="s">
        <v>2968</v>
      </c>
      <c s="290">
        <v>15162</v>
      </c>
    </row>
    <row customHeight="1" ht="17.25">
      <c s="105" t="s">
        <v>2969</v>
      </c>
      <c s="106"/>
    </row>
    <row customHeight="1" ht="17.25">
      <c s="104" t="s">
        <v>2970</v>
      </c>
      <c s="120" t="s">
        <v>2971</v>
      </c>
    </row>
    <row customHeight="1" ht="17.25">
      <c s="110" t="s">
        <v>2972</v>
      </c>
      <c s="277">
        <v>47453</v>
      </c>
    </row>
    <row customHeight="1" ht="17.25">
      <c s="110" t="s">
        <v>2973</v>
      </c>
      <c s="277"/>
    </row>
    <row customHeight="1" ht="17.25">
      <c s="110" t="s">
        <v>2974</v>
      </c>
      <c s="277"/>
    </row>
    <row customHeight="1" ht="17.25">
      <c s="110" t="s">
        <v>2975</v>
      </c>
      <c s="277"/>
    </row>
    <row customHeight="1" ht="17.25">
      <c s="110" t="s">
        <v>2976</v>
      </c>
      <c s="290"/>
    </row>
    <row customHeight="1" ht="17.25">
      <c s="110" t="s">
        <v>2977</v>
      </c>
      <c s="290"/>
    </row>
    <row customHeight="1" ht="17.25">
      <c s="110" t="s">
        <v>2978</v>
      </c>
      <c s="290"/>
    </row>
    <row customHeight="1" ht="17.25">
      <c s="110" t="s">
        <v>2979</v>
      </c>
      <c s="277"/>
    </row>
    <row customHeight="1" ht="17.25">
      <c s="110" t="s">
        <v>2980</v>
      </c>
      <c s="290">
        <v>4160</v>
      </c>
    </row>
    <row customHeight="1" ht="17.25">
      <c s="110" t="s">
        <v>2981</v>
      </c>
      <c s="290"/>
    </row>
    <row customHeight="1" ht="17.25">
      <c s="110" t="s">
        <v>2982</v>
      </c>
      <c s="290"/>
    </row>
    <row customHeight="1" ht="17.25">
      <c s="110" t="s">
        <v>2983</v>
      </c>
      <c s="277"/>
    </row>
    <row customHeight="1" ht="17.25">
      <c s="110" t="s">
        <v>2984</v>
      </c>
      <c s="277"/>
    </row>
  </sheetData>
  <sheetProtection autoFilter="0" sort="1" allowResizeRows="1" allowResizeColumns="1" objects="1" allowDragInsertRows="1" allowDragInsertColumns="1" insertRows="1" insertColumns="1" deleteRows="1" deleteColumns="1"/>
  <mergeCells count="1">
    <mergeCell ref="A1:B1"/>
  </mergeCells>
  <dataValidations count="1">
    <dataValidation type="decimal" allowBlank="1" showInputMessage="1" showErrorMessage="1" sqref="B6:B42 B44:B47 B50:B55 B57:B62 B64:B69 B71:B73 B75:B77 B79 B81:B84 B86:B92 B95:B10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evenHeader>&amp;L&amp;C&amp;A&amp;R</evenHeader>
    <evenFooter>&amp;L&amp;CPage &amp;P&amp;R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##BASEINFO</vt:lpstr>
      <vt:lpstr>IB</vt:lpstr>
      <vt:lpstr>ML</vt:lpstr>
      <vt:lpstr>sheet1</vt:lpstr>
      <vt:lpstr>L01</vt:lpstr>
      <vt:lpstr>L02</vt:lpstr>
      <vt:lpstr>L03</vt:lpstr>
      <vt:lpstr>L04</vt:lpstr>
      <vt:lpstr>L05</vt:lpstr>
      <vt:lpstr>L06</vt:lpstr>
      <vt:lpstr>L07</vt:lpstr>
      <vt:lpstr>sheet2</vt:lpstr>
      <vt:lpstr>L08</vt:lpstr>
      <vt:lpstr>L09</vt:lpstr>
      <vt:lpstr>L10</vt:lpstr>
      <vt:lpstr>L11</vt:lpstr>
      <vt:lpstr>L12</vt:lpstr>
      <vt:lpstr>L13</vt:lpstr>
      <vt:lpstr>sheet3</vt:lpstr>
      <vt:lpstr>L14</vt:lpstr>
      <vt:lpstr>L15</vt:lpstr>
      <vt:lpstr>sheet4</vt:lpstr>
      <vt:lpstr>L16</vt:lpstr>
      <vt:lpstr>L17</vt:lpstr>
      <vt:lpstr>L18</vt:lpstr>
      <vt:lpstr>sheet5</vt:lpstr>
      <vt:lpstr>L19</vt:lpstr>
      <vt:lpstr>L20</vt:lpstr>
      <vt:lpstr>L21</vt:lpstr>
      <vt:lpstr>L22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2024-12-02T07:58:00Z</dcterms:created>
  <dcterms:modified xsi:type="dcterms:W3CDTF">2024-12-30T13:23:33Z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05A6C9E6049F46B18317433D4CA37579_13</vt:lpwstr>
  </property>
  <property fmtid="{D5CDD505-2E9C-101B-9397-08002B2CF9AE}" pid="3" name="KSOProductBuildVer">
    <vt:lpwstr>2052-11.8.2.8411</vt:lpwstr>
  </property>
</Properties>
</file>