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00"/>
  </bookViews>
  <sheets>
    <sheet name="花名册" sheetId="1" r:id="rId1"/>
  </sheets>
  <definedNames>
    <definedName name="_xlnm._FilterDatabase" localSheetId="0" hidden="1">花名册!$A$5:$AG$270</definedName>
    <definedName name="_xlnm.Print_Titles" localSheetId="0">花名册!$4:$5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8" i="1" l="1"/>
  <c r="M268" i="1"/>
  <c r="P247" i="1"/>
  <c r="M247" i="1"/>
  <c r="O227" i="1"/>
  <c r="M227" i="1"/>
  <c r="P209" i="1"/>
  <c r="M209" i="1"/>
  <c r="O207" i="1"/>
  <c r="M207" i="1"/>
  <c r="M203" i="1"/>
  <c r="M127" i="1"/>
  <c r="M106" i="1"/>
  <c r="M84" i="1"/>
  <c r="M38" i="1"/>
  <c r="O29" i="1"/>
  <c r="M29" i="1"/>
  <c r="M26" i="1"/>
  <c r="W267" i="1"/>
  <c r="V267" i="1"/>
  <c r="N267" i="1"/>
  <c r="O267" i="1" s="1"/>
  <c r="W266" i="1"/>
  <c r="V266" i="1"/>
  <c r="N266" i="1"/>
  <c r="O266" i="1" s="1"/>
  <c r="Y266" i="1" s="1"/>
  <c r="W265" i="1"/>
  <c r="V265" i="1"/>
  <c r="N265" i="1"/>
  <c r="O265" i="1" s="1"/>
  <c r="Z265" i="1" s="1"/>
  <c r="W264" i="1"/>
  <c r="V264" i="1"/>
  <c r="N264" i="1"/>
  <c r="O264" i="1" s="1"/>
  <c r="W263" i="1"/>
  <c r="V263" i="1"/>
  <c r="N263" i="1"/>
  <c r="O263" i="1" s="1"/>
  <c r="W262" i="1"/>
  <c r="V262" i="1"/>
  <c r="N262" i="1"/>
  <c r="O262" i="1" s="1"/>
  <c r="Y262" i="1" s="1"/>
  <c r="W261" i="1"/>
  <c r="V261" i="1"/>
  <c r="N261" i="1"/>
  <c r="O261" i="1" s="1"/>
  <c r="Z261" i="1" s="1"/>
  <c r="W260" i="1"/>
  <c r="V260" i="1"/>
  <c r="N260" i="1"/>
  <c r="O260" i="1" s="1"/>
  <c r="W259" i="1"/>
  <c r="V259" i="1"/>
  <c r="N259" i="1"/>
  <c r="O259" i="1" s="1"/>
  <c r="W258" i="1"/>
  <c r="V258" i="1"/>
  <c r="N258" i="1"/>
  <c r="O258" i="1" s="1"/>
  <c r="Y258" i="1" s="1"/>
  <c r="W257" i="1"/>
  <c r="V257" i="1"/>
  <c r="N257" i="1"/>
  <c r="O257" i="1" s="1"/>
  <c r="Z257" i="1" s="1"/>
  <c r="W256" i="1"/>
  <c r="V256" i="1"/>
  <c r="N256" i="1"/>
  <c r="O256" i="1" s="1"/>
  <c r="Z256" i="1" s="1"/>
  <c r="W255" i="1"/>
  <c r="V255" i="1"/>
  <c r="N255" i="1"/>
  <c r="O255" i="1" s="1"/>
  <c r="W254" i="1"/>
  <c r="V254" i="1"/>
  <c r="N254" i="1"/>
  <c r="O254" i="1" s="1"/>
  <c r="Y254" i="1" s="1"/>
  <c r="W253" i="1"/>
  <c r="V253" i="1"/>
  <c r="N253" i="1"/>
  <c r="O253" i="1" s="1"/>
  <c r="Z253" i="1" s="1"/>
  <c r="W252" i="1"/>
  <c r="V252" i="1"/>
  <c r="N252" i="1"/>
  <c r="O252" i="1" s="1"/>
  <c r="W251" i="1"/>
  <c r="V251" i="1"/>
  <c r="N251" i="1"/>
  <c r="O251" i="1" s="1"/>
  <c r="W250" i="1"/>
  <c r="V250" i="1"/>
  <c r="N250" i="1"/>
  <c r="O250" i="1" s="1"/>
  <c r="Y250" i="1" s="1"/>
  <c r="W249" i="1"/>
  <c r="V249" i="1"/>
  <c r="N249" i="1"/>
  <c r="O249" i="1" s="1"/>
  <c r="Z249" i="1" s="1"/>
  <c r="W248" i="1"/>
  <c r="V248" i="1"/>
  <c r="N248" i="1"/>
  <c r="O248" i="1" s="1"/>
  <c r="Y248" i="1" s="1"/>
  <c r="W246" i="1"/>
  <c r="V246" i="1"/>
  <c r="N246" i="1"/>
  <c r="O246" i="1" s="1"/>
  <c r="Z246" i="1" s="1"/>
  <c r="W245" i="1"/>
  <c r="V245" i="1"/>
  <c r="N245" i="1"/>
  <c r="O245" i="1" s="1"/>
  <c r="Z245" i="1" s="1"/>
  <c r="W244" i="1"/>
  <c r="V244" i="1"/>
  <c r="N244" i="1"/>
  <c r="O244" i="1" s="1"/>
  <c r="W243" i="1"/>
  <c r="V243" i="1"/>
  <c r="N243" i="1"/>
  <c r="O243" i="1" s="1"/>
  <c r="Y243" i="1" s="1"/>
  <c r="W242" i="1"/>
  <c r="V242" i="1"/>
  <c r="N242" i="1"/>
  <c r="O242" i="1" s="1"/>
  <c r="Z242" i="1" s="1"/>
  <c r="W241" i="1"/>
  <c r="V241" i="1"/>
  <c r="N241" i="1"/>
  <c r="O241" i="1" s="1"/>
  <c r="Z241" i="1" s="1"/>
  <c r="W240" i="1"/>
  <c r="V240" i="1"/>
  <c r="N240" i="1"/>
  <c r="O240" i="1" s="1"/>
  <c r="W239" i="1"/>
  <c r="V239" i="1"/>
  <c r="N239" i="1"/>
  <c r="O239" i="1" s="1"/>
  <c r="Y239" i="1" s="1"/>
  <c r="W238" i="1"/>
  <c r="V238" i="1"/>
  <c r="N238" i="1"/>
  <c r="O238" i="1" s="1"/>
  <c r="Z238" i="1" s="1"/>
  <c r="W237" i="1"/>
  <c r="V237" i="1"/>
  <c r="N237" i="1"/>
  <c r="O237" i="1" s="1"/>
  <c r="Z237" i="1" s="1"/>
  <c r="W236" i="1"/>
  <c r="V236" i="1"/>
  <c r="N236" i="1"/>
  <c r="O236" i="1" s="1"/>
  <c r="W235" i="1"/>
  <c r="V235" i="1"/>
  <c r="N235" i="1"/>
  <c r="O235" i="1" s="1"/>
  <c r="Y235" i="1" s="1"/>
  <c r="W234" i="1"/>
  <c r="V234" i="1"/>
  <c r="N234" i="1"/>
  <c r="O234" i="1" s="1"/>
  <c r="Z234" i="1" s="1"/>
  <c r="W233" i="1"/>
  <c r="V233" i="1"/>
  <c r="N233" i="1"/>
  <c r="O233" i="1" s="1"/>
  <c r="W232" i="1"/>
  <c r="V232" i="1"/>
  <c r="N232" i="1"/>
  <c r="O232" i="1" s="1"/>
  <c r="W231" i="1"/>
  <c r="V231" i="1"/>
  <c r="N231" i="1"/>
  <c r="O231" i="1" s="1"/>
  <c r="Y231" i="1" s="1"/>
  <c r="W230" i="1"/>
  <c r="V230" i="1"/>
  <c r="N230" i="1"/>
  <c r="O230" i="1" s="1"/>
  <c r="W229" i="1"/>
  <c r="V229" i="1"/>
  <c r="N229" i="1"/>
  <c r="O229" i="1" s="1"/>
  <c r="W228" i="1"/>
  <c r="V228" i="1"/>
  <c r="N228" i="1"/>
  <c r="O228" i="1" s="1"/>
  <c r="W226" i="1"/>
  <c r="V226" i="1"/>
  <c r="N226" i="1"/>
  <c r="P226" i="1" s="1"/>
  <c r="W225" i="1"/>
  <c r="V225" i="1"/>
  <c r="N225" i="1"/>
  <c r="P225" i="1" s="1"/>
  <c r="W224" i="1"/>
  <c r="V224" i="1"/>
  <c r="N224" i="1"/>
  <c r="P224" i="1" s="1"/>
  <c r="Y224" i="1" s="1"/>
  <c r="W223" i="1"/>
  <c r="V223" i="1"/>
  <c r="N223" i="1"/>
  <c r="P223" i="1" s="1"/>
  <c r="W222" i="1"/>
  <c r="V222" i="1"/>
  <c r="N222" i="1"/>
  <c r="P222" i="1" s="1"/>
  <c r="W221" i="1"/>
  <c r="V221" i="1"/>
  <c r="N221" i="1"/>
  <c r="P221" i="1" s="1"/>
  <c r="W220" i="1"/>
  <c r="V220" i="1"/>
  <c r="N220" i="1"/>
  <c r="P220" i="1" s="1"/>
  <c r="Y220" i="1" s="1"/>
  <c r="W219" i="1"/>
  <c r="V219" i="1"/>
  <c r="N219" i="1"/>
  <c r="P219" i="1" s="1"/>
  <c r="Z219" i="1" s="1"/>
  <c r="W218" i="1"/>
  <c r="V218" i="1"/>
  <c r="N218" i="1"/>
  <c r="P218" i="1" s="1"/>
  <c r="W217" i="1"/>
  <c r="V217" i="1"/>
  <c r="N217" i="1"/>
  <c r="P217" i="1" s="1"/>
  <c r="W216" i="1"/>
  <c r="V216" i="1"/>
  <c r="N216" i="1"/>
  <c r="P216" i="1" s="1"/>
  <c r="Y216" i="1" s="1"/>
  <c r="W215" i="1"/>
  <c r="V215" i="1"/>
  <c r="N215" i="1"/>
  <c r="P215" i="1" s="1"/>
  <c r="Y215" i="1" s="1"/>
  <c r="W214" i="1"/>
  <c r="V214" i="1"/>
  <c r="N214" i="1"/>
  <c r="P214" i="1" s="1"/>
  <c r="W213" i="1"/>
  <c r="V213" i="1"/>
  <c r="N213" i="1"/>
  <c r="P213" i="1" s="1"/>
  <c r="W212" i="1"/>
  <c r="V212" i="1"/>
  <c r="N212" i="1"/>
  <c r="P212" i="1" s="1"/>
  <c r="Y212" i="1" s="1"/>
  <c r="W211" i="1"/>
  <c r="V211" i="1"/>
  <c r="N211" i="1"/>
  <c r="P211" i="1" s="1"/>
  <c r="Z211" i="1" s="1"/>
  <c r="W210" i="1"/>
  <c r="V210" i="1"/>
  <c r="N210" i="1"/>
  <c r="P210" i="1" s="1"/>
  <c r="W208" i="1"/>
  <c r="V208" i="1"/>
  <c r="N208" i="1"/>
  <c r="O208" i="1" s="1"/>
  <c r="O209" i="1" s="1"/>
  <c r="W206" i="1"/>
  <c r="V206" i="1"/>
  <c r="N206" i="1"/>
  <c r="P206" i="1" s="1"/>
  <c r="Y206" i="1" s="1"/>
  <c r="W205" i="1"/>
  <c r="V205" i="1"/>
  <c r="N205" i="1"/>
  <c r="P205" i="1" s="1"/>
  <c r="Y205" i="1" s="1"/>
  <c r="W204" i="1"/>
  <c r="V204" i="1"/>
  <c r="N204" i="1"/>
  <c r="P204" i="1" s="1"/>
  <c r="W202" i="1"/>
  <c r="V202" i="1"/>
  <c r="N202" i="1"/>
  <c r="P202" i="1" s="1"/>
  <c r="Y202" i="1" s="1"/>
  <c r="W201" i="1"/>
  <c r="V201" i="1"/>
  <c r="N201" i="1"/>
  <c r="P201" i="1" s="1"/>
  <c r="Z201" i="1" s="1"/>
  <c r="W200" i="1"/>
  <c r="V200" i="1"/>
  <c r="N200" i="1"/>
  <c r="P200" i="1" s="1"/>
  <c r="W199" i="1"/>
  <c r="V199" i="1"/>
  <c r="N199" i="1"/>
  <c r="P199" i="1" s="1"/>
  <c r="Z199" i="1" s="1"/>
  <c r="W198" i="1"/>
  <c r="V198" i="1"/>
  <c r="N198" i="1"/>
  <c r="P198" i="1" s="1"/>
  <c r="Y198" i="1" s="1"/>
  <c r="W197" i="1"/>
  <c r="V197" i="1"/>
  <c r="N197" i="1"/>
  <c r="P197" i="1" s="1"/>
  <c r="Z197" i="1" s="1"/>
  <c r="W196" i="1"/>
  <c r="V196" i="1"/>
  <c r="N196" i="1"/>
  <c r="O196" i="1" s="1"/>
  <c r="Y196" i="1" s="1"/>
  <c r="W195" i="1"/>
  <c r="V195" i="1"/>
  <c r="N195" i="1"/>
  <c r="P195" i="1" s="1"/>
  <c r="Z195" i="1" s="1"/>
  <c r="W194" i="1"/>
  <c r="V194" i="1"/>
  <c r="N194" i="1"/>
  <c r="P194" i="1" s="1"/>
  <c r="W193" i="1"/>
  <c r="V193" i="1"/>
  <c r="N193" i="1"/>
  <c r="O193" i="1" s="1"/>
  <c r="W192" i="1"/>
  <c r="V192" i="1"/>
  <c r="N192" i="1"/>
  <c r="P192" i="1" s="1"/>
  <c r="Y192" i="1" s="1"/>
  <c r="W191" i="1"/>
  <c r="V191" i="1"/>
  <c r="N191" i="1"/>
  <c r="P191" i="1" s="1"/>
  <c r="Z191" i="1" s="1"/>
  <c r="W190" i="1"/>
  <c r="V190" i="1"/>
  <c r="N190" i="1"/>
  <c r="P190" i="1" s="1"/>
  <c r="W189" i="1"/>
  <c r="V189" i="1"/>
  <c r="N189" i="1"/>
  <c r="P189" i="1" s="1"/>
  <c r="W188" i="1"/>
  <c r="V188" i="1"/>
  <c r="N188" i="1"/>
  <c r="O188" i="1" s="1"/>
  <c r="Y188" i="1" s="1"/>
  <c r="W187" i="1"/>
  <c r="V187" i="1"/>
  <c r="N187" i="1"/>
  <c r="P187" i="1" s="1"/>
  <c r="Z187" i="1" s="1"/>
  <c r="W186" i="1"/>
  <c r="V186" i="1"/>
  <c r="N186" i="1"/>
  <c r="P186" i="1" s="1"/>
  <c r="W185" i="1"/>
  <c r="V185" i="1"/>
  <c r="N185" i="1"/>
  <c r="P185" i="1" s="1"/>
  <c r="W184" i="1"/>
  <c r="V184" i="1"/>
  <c r="N184" i="1"/>
  <c r="O184" i="1" s="1"/>
  <c r="Y184" i="1" s="1"/>
  <c r="W183" i="1"/>
  <c r="V183" i="1"/>
  <c r="N183" i="1"/>
  <c r="O183" i="1" s="1"/>
  <c r="Z183" i="1" s="1"/>
  <c r="W182" i="1"/>
  <c r="V182" i="1"/>
  <c r="N182" i="1"/>
  <c r="O182" i="1" s="1"/>
  <c r="W181" i="1"/>
  <c r="V181" i="1"/>
  <c r="N181" i="1"/>
  <c r="P181" i="1" s="1"/>
  <c r="W180" i="1"/>
  <c r="V180" i="1"/>
  <c r="N180" i="1"/>
  <c r="P180" i="1" s="1"/>
  <c r="W179" i="1"/>
  <c r="V179" i="1"/>
  <c r="N179" i="1"/>
  <c r="P179" i="1" s="1"/>
  <c r="Z179" i="1" s="1"/>
  <c r="W178" i="1"/>
  <c r="V178" i="1"/>
  <c r="N178" i="1"/>
  <c r="O178" i="1" s="1"/>
  <c r="W177" i="1"/>
  <c r="V177" i="1"/>
  <c r="N177" i="1"/>
  <c r="P177" i="1" s="1"/>
  <c r="W176" i="1"/>
  <c r="V176" i="1"/>
  <c r="N176" i="1"/>
  <c r="O176" i="1" s="1"/>
  <c r="W175" i="1"/>
  <c r="V175" i="1"/>
  <c r="N175" i="1"/>
  <c r="O175" i="1" s="1"/>
  <c r="Z175" i="1" s="1"/>
  <c r="W174" i="1"/>
  <c r="V174" i="1"/>
  <c r="N174" i="1"/>
  <c r="P174" i="1" s="1"/>
  <c r="Z174" i="1" s="1"/>
  <c r="W173" i="1"/>
  <c r="V173" i="1"/>
  <c r="N173" i="1"/>
  <c r="P173" i="1" s="1"/>
  <c r="W172" i="1"/>
  <c r="V172" i="1"/>
  <c r="N172" i="1"/>
  <c r="P172" i="1" s="1"/>
  <c r="W171" i="1"/>
  <c r="V171" i="1"/>
  <c r="N171" i="1"/>
  <c r="P171" i="1" s="1"/>
  <c r="Z171" i="1" s="1"/>
  <c r="W170" i="1"/>
  <c r="V170" i="1"/>
  <c r="N170" i="1"/>
  <c r="P170" i="1" s="1"/>
  <c r="Z170" i="1" s="1"/>
  <c r="W169" i="1"/>
  <c r="V169" i="1"/>
  <c r="N169" i="1"/>
  <c r="P169" i="1" s="1"/>
  <c r="W168" i="1"/>
  <c r="V168" i="1"/>
  <c r="N168" i="1"/>
  <c r="P168" i="1" s="1"/>
  <c r="W167" i="1"/>
  <c r="V167" i="1"/>
  <c r="N167" i="1"/>
  <c r="P167" i="1" s="1"/>
  <c r="W166" i="1"/>
  <c r="V166" i="1"/>
  <c r="N166" i="1"/>
  <c r="P166" i="1" s="1"/>
  <c r="W165" i="1"/>
  <c r="V165" i="1"/>
  <c r="N165" i="1"/>
  <c r="P165" i="1" s="1"/>
  <c r="W164" i="1"/>
  <c r="V164" i="1"/>
  <c r="N164" i="1"/>
  <c r="P164" i="1" s="1"/>
  <c r="W163" i="1"/>
  <c r="V163" i="1"/>
  <c r="N163" i="1"/>
  <c r="O163" i="1" s="1"/>
  <c r="Z163" i="1" s="1"/>
  <c r="W162" i="1"/>
  <c r="V162" i="1"/>
  <c r="N162" i="1"/>
  <c r="O162" i="1" s="1"/>
  <c r="W161" i="1"/>
  <c r="V161" i="1"/>
  <c r="N161" i="1"/>
  <c r="P161" i="1" s="1"/>
  <c r="W160" i="1"/>
  <c r="V160" i="1"/>
  <c r="N160" i="1"/>
  <c r="P160" i="1" s="1"/>
  <c r="W159" i="1"/>
  <c r="V159" i="1"/>
  <c r="N159" i="1"/>
  <c r="P159" i="1" s="1"/>
  <c r="Z159" i="1" s="1"/>
  <c r="W158" i="1"/>
  <c r="V158" i="1"/>
  <c r="N158" i="1"/>
  <c r="P158" i="1" s="1"/>
  <c r="Z158" i="1" s="1"/>
  <c r="W157" i="1"/>
  <c r="V157" i="1"/>
  <c r="N157" i="1"/>
  <c r="P157" i="1" s="1"/>
  <c r="W156" i="1"/>
  <c r="V156" i="1"/>
  <c r="N156" i="1"/>
  <c r="O156" i="1" s="1"/>
  <c r="W155" i="1"/>
  <c r="V155" i="1"/>
  <c r="N155" i="1"/>
  <c r="P155" i="1" s="1"/>
  <c r="Z155" i="1" s="1"/>
  <c r="W154" i="1"/>
  <c r="V154" i="1"/>
  <c r="N154" i="1"/>
  <c r="P154" i="1" s="1"/>
  <c r="Z154" i="1" s="1"/>
  <c r="W153" i="1"/>
  <c r="V153" i="1"/>
  <c r="N153" i="1"/>
  <c r="P153" i="1" s="1"/>
  <c r="Z153" i="1" s="1"/>
  <c r="W152" i="1"/>
  <c r="V152" i="1"/>
  <c r="N152" i="1"/>
  <c r="P152" i="1" s="1"/>
  <c r="Y152" i="1" s="1"/>
  <c r="W151" i="1"/>
  <c r="V151" i="1"/>
  <c r="N151" i="1"/>
  <c r="P151" i="1" s="1"/>
  <c r="Z151" i="1" s="1"/>
  <c r="W150" i="1"/>
  <c r="V150" i="1"/>
  <c r="N150" i="1"/>
  <c r="O150" i="1" s="1"/>
  <c r="W149" i="1"/>
  <c r="V149" i="1"/>
  <c r="N149" i="1"/>
  <c r="P149" i="1" s="1"/>
  <c r="Z149" i="1" s="1"/>
  <c r="W148" i="1"/>
  <c r="V148" i="1"/>
  <c r="N148" i="1"/>
  <c r="P148" i="1" s="1"/>
  <c r="Y148" i="1" s="1"/>
  <c r="W147" i="1"/>
  <c r="V147" i="1"/>
  <c r="N147" i="1"/>
  <c r="P147" i="1" s="1"/>
  <c r="W146" i="1"/>
  <c r="V146" i="1"/>
  <c r="N146" i="1"/>
  <c r="P146" i="1" s="1"/>
  <c r="W145" i="1"/>
  <c r="V145" i="1"/>
  <c r="N145" i="1"/>
  <c r="P145" i="1" s="1"/>
  <c r="Z145" i="1" s="1"/>
  <c r="W144" i="1"/>
  <c r="V144" i="1"/>
  <c r="N144" i="1"/>
  <c r="P144" i="1" s="1"/>
  <c r="Y144" i="1" s="1"/>
  <c r="W143" i="1"/>
  <c r="V143" i="1"/>
  <c r="N143" i="1"/>
  <c r="P143" i="1" s="1"/>
  <c r="Z143" i="1" s="1"/>
  <c r="W142" i="1"/>
  <c r="V142" i="1"/>
  <c r="N142" i="1"/>
  <c r="P142" i="1" s="1"/>
  <c r="Z142" i="1" s="1"/>
  <c r="W141" i="1"/>
  <c r="V141" i="1"/>
  <c r="N141" i="1"/>
  <c r="P141" i="1" s="1"/>
  <c r="W140" i="1"/>
  <c r="V140" i="1"/>
  <c r="N140" i="1"/>
  <c r="P140" i="1" s="1"/>
  <c r="Z140" i="1" s="1"/>
  <c r="W139" i="1"/>
  <c r="V139" i="1"/>
  <c r="N139" i="1"/>
  <c r="P139" i="1" s="1"/>
  <c r="Y139" i="1" s="1"/>
  <c r="W138" i="1"/>
  <c r="V138" i="1"/>
  <c r="N138" i="1"/>
  <c r="P138" i="1" s="1"/>
  <c r="W137" i="1"/>
  <c r="V137" i="1"/>
  <c r="N137" i="1"/>
  <c r="P137" i="1" s="1"/>
  <c r="W136" i="1"/>
  <c r="V136" i="1"/>
  <c r="N136" i="1"/>
  <c r="P136" i="1" s="1"/>
  <c r="W135" i="1"/>
  <c r="V135" i="1"/>
  <c r="N135" i="1"/>
  <c r="P135" i="1" s="1"/>
  <c r="Y135" i="1" s="1"/>
  <c r="W134" i="1"/>
  <c r="V134" i="1"/>
  <c r="N134" i="1"/>
  <c r="P134" i="1" s="1"/>
  <c r="W133" i="1"/>
  <c r="V133" i="1"/>
  <c r="N133" i="1"/>
  <c r="O133" i="1" s="1"/>
  <c r="W132" i="1"/>
  <c r="V132" i="1"/>
  <c r="N132" i="1"/>
  <c r="P132" i="1" s="1"/>
  <c r="W131" i="1"/>
  <c r="V131" i="1"/>
  <c r="N131" i="1"/>
  <c r="P131" i="1" s="1"/>
  <c r="Y131" i="1" s="1"/>
  <c r="W130" i="1"/>
  <c r="V130" i="1"/>
  <c r="N130" i="1"/>
  <c r="P130" i="1" s="1"/>
  <c r="Y130" i="1" s="1"/>
  <c r="W129" i="1"/>
  <c r="V129" i="1"/>
  <c r="N129" i="1"/>
  <c r="P129" i="1" s="1"/>
  <c r="W128" i="1"/>
  <c r="V128" i="1"/>
  <c r="N128" i="1"/>
  <c r="P128" i="1" s="1"/>
  <c r="Y128" i="1" s="1"/>
  <c r="W126" i="1"/>
  <c r="V126" i="1"/>
  <c r="N126" i="1"/>
  <c r="P126" i="1" s="1"/>
  <c r="Z126" i="1" s="1"/>
  <c r="W125" i="1"/>
  <c r="V125" i="1"/>
  <c r="N125" i="1"/>
  <c r="P125" i="1" s="1"/>
  <c r="W124" i="1"/>
  <c r="V124" i="1"/>
  <c r="N124" i="1"/>
  <c r="P124" i="1" s="1"/>
  <c r="Z124" i="1" s="1"/>
  <c r="W123" i="1"/>
  <c r="V123" i="1"/>
  <c r="N123" i="1"/>
  <c r="O123" i="1" s="1"/>
  <c r="Y123" i="1" s="1"/>
  <c r="W122" i="1"/>
  <c r="V122" i="1"/>
  <c r="N122" i="1"/>
  <c r="P122" i="1" s="1"/>
  <c r="W121" i="1"/>
  <c r="V121" i="1"/>
  <c r="N121" i="1"/>
  <c r="P121" i="1" s="1"/>
  <c r="W120" i="1"/>
  <c r="V120" i="1"/>
  <c r="N120" i="1"/>
  <c r="P120" i="1" s="1"/>
  <c r="W119" i="1"/>
  <c r="V119" i="1"/>
  <c r="N119" i="1"/>
  <c r="O119" i="1" s="1"/>
  <c r="Y119" i="1" s="1"/>
  <c r="W118" i="1"/>
  <c r="V118" i="1"/>
  <c r="N118" i="1"/>
  <c r="P118" i="1" s="1"/>
  <c r="Z118" i="1" s="1"/>
  <c r="W117" i="1"/>
  <c r="V117" i="1"/>
  <c r="N117" i="1"/>
  <c r="O117" i="1" s="1"/>
  <c r="W116" i="1"/>
  <c r="V116" i="1"/>
  <c r="N116" i="1"/>
  <c r="P116" i="1" s="1"/>
  <c r="Z116" i="1" s="1"/>
  <c r="W115" i="1"/>
  <c r="V115" i="1"/>
  <c r="N115" i="1"/>
  <c r="P115" i="1" s="1"/>
  <c r="Y115" i="1" s="1"/>
  <c r="W114" i="1"/>
  <c r="V114" i="1"/>
  <c r="N114" i="1"/>
  <c r="P114" i="1" s="1"/>
  <c r="Y114" i="1" s="1"/>
  <c r="W113" i="1"/>
  <c r="V113" i="1"/>
  <c r="N113" i="1"/>
  <c r="P113" i="1" s="1"/>
  <c r="W112" i="1"/>
  <c r="V112" i="1"/>
  <c r="N112" i="1"/>
  <c r="P112" i="1" s="1"/>
  <c r="W111" i="1"/>
  <c r="V111" i="1"/>
  <c r="N111" i="1"/>
  <c r="P111" i="1" s="1"/>
  <c r="Y111" i="1" s="1"/>
  <c r="W110" i="1"/>
  <c r="V110" i="1"/>
  <c r="N110" i="1"/>
  <c r="P110" i="1" s="1"/>
  <c r="W109" i="1"/>
  <c r="V109" i="1"/>
  <c r="N109" i="1"/>
  <c r="P109" i="1" s="1"/>
  <c r="W108" i="1"/>
  <c r="V108" i="1"/>
  <c r="N108" i="1"/>
  <c r="P108" i="1" s="1"/>
  <c r="Z108" i="1" s="1"/>
  <c r="W107" i="1"/>
  <c r="V107" i="1"/>
  <c r="N107" i="1"/>
  <c r="P107" i="1" s="1"/>
  <c r="Y107" i="1" s="1"/>
  <c r="W105" i="1"/>
  <c r="V105" i="1"/>
  <c r="N105" i="1"/>
  <c r="P105" i="1" s="1"/>
  <c r="W104" i="1"/>
  <c r="V104" i="1"/>
  <c r="N104" i="1"/>
  <c r="P104" i="1" s="1"/>
  <c r="W103" i="1"/>
  <c r="V103" i="1"/>
  <c r="N103" i="1"/>
  <c r="O103" i="1" s="1"/>
  <c r="Y103" i="1" s="1"/>
  <c r="W102" i="1"/>
  <c r="V102" i="1"/>
  <c r="N102" i="1"/>
  <c r="O102" i="1" s="1"/>
  <c r="W101" i="1"/>
  <c r="V101" i="1"/>
  <c r="N101" i="1"/>
  <c r="O101" i="1" s="1"/>
  <c r="Z101" i="1" s="1"/>
  <c r="W100" i="1"/>
  <c r="V100" i="1"/>
  <c r="N100" i="1"/>
  <c r="P100" i="1" s="1"/>
  <c r="W99" i="1"/>
  <c r="V99" i="1"/>
  <c r="N99" i="1"/>
  <c r="P99" i="1" s="1"/>
  <c r="Y99" i="1" s="1"/>
  <c r="W98" i="1"/>
  <c r="V98" i="1"/>
  <c r="N98" i="1"/>
  <c r="O98" i="1" s="1"/>
  <c r="Z98" i="1" s="1"/>
  <c r="W97" i="1"/>
  <c r="V97" i="1"/>
  <c r="N97" i="1"/>
  <c r="O97" i="1" s="1"/>
  <c r="Y97" i="1" s="1"/>
  <c r="W96" i="1"/>
  <c r="V96" i="1"/>
  <c r="N96" i="1"/>
  <c r="O96" i="1" s="1"/>
  <c r="W95" i="1"/>
  <c r="V95" i="1"/>
  <c r="N95" i="1"/>
  <c r="O95" i="1" s="1"/>
  <c r="Y95" i="1" s="1"/>
  <c r="W94" i="1"/>
  <c r="V94" i="1"/>
  <c r="N94" i="1"/>
  <c r="O94" i="1" s="1"/>
  <c r="Z94" i="1" s="1"/>
  <c r="W93" i="1"/>
  <c r="V93" i="1"/>
  <c r="N93" i="1"/>
  <c r="P93" i="1" s="1"/>
  <c r="W92" i="1"/>
  <c r="V92" i="1"/>
  <c r="N92" i="1"/>
  <c r="O92" i="1" s="1"/>
  <c r="W91" i="1"/>
  <c r="V91" i="1"/>
  <c r="N91" i="1"/>
  <c r="O91" i="1" s="1"/>
  <c r="Y91" i="1" s="1"/>
  <c r="W90" i="1"/>
  <c r="V90" i="1"/>
  <c r="N90" i="1"/>
  <c r="P90" i="1" s="1"/>
  <c r="Z90" i="1" s="1"/>
  <c r="W89" i="1"/>
  <c r="V89" i="1"/>
  <c r="N89" i="1"/>
  <c r="O89" i="1" s="1"/>
  <c r="W88" i="1"/>
  <c r="V88" i="1"/>
  <c r="N88" i="1"/>
  <c r="O88" i="1" s="1"/>
  <c r="W87" i="1"/>
  <c r="V87" i="1"/>
  <c r="N87" i="1"/>
  <c r="P87" i="1" s="1"/>
  <c r="W86" i="1"/>
  <c r="V86" i="1"/>
  <c r="N86" i="1"/>
  <c r="O86" i="1" s="1"/>
  <c r="W85" i="1"/>
  <c r="V85" i="1"/>
  <c r="N85" i="1"/>
  <c r="P85" i="1" s="1"/>
  <c r="Y85" i="1" s="1"/>
  <c r="W83" i="1"/>
  <c r="V83" i="1"/>
  <c r="N83" i="1"/>
  <c r="P83" i="1" s="1"/>
  <c r="W82" i="1"/>
  <c r="V82" i="1"/>
  <c r="N82" i="1"/>
  <c r="P82" i="1" s="1"/>
  <c r="W81" i="1"/>
  <c r="V81" i="1"/>
  <c r="N81" i="1"/>
  <c r="P81" i="1" s="1"/>
  <c r="W80" i="1"/>
  <c r="V80" i="1"/>
  <c r="N80" i="1"/>
  <c r="P80" i="1" s="1"/>
  <c r="Y80" i="1" s="1"/>
  <c r="W79" i="1"/>
  <c r="V79" i="1"/>
  <c r="N79" i="1"/>
  <c r="P79" i="1" s="1"/>
  <c r="Y79" i="1" s="1"/>
  <c r="W78" i="1"/>
  <c r="V78" i="1"/>
  <c r="N78" i="1"/>
  <c r="O78" i="1" s="1"/>
  <c r="W77" i="1"/>
  <c r="V77" i="1"/>
  <c r="N77" i="1"/>
  <c r="O77" i="1" s="1"/>
  <c r="W76" i="1"/>
  <c r="V76" i="1"/>
  <c r="N76" i="1"/>
  <c r="O76" i="1" s="1"/>
  <c r="W75" i="1"/>
  <c r="V75" i="1"/>
  <c r="N75" i="1"/>
  <c r="W74" i="1"/>
  <c r="V74" i="1"/>
  <c r="N74" i="1"/>
  <c r="O74" i="1" s="1"/>
  <c r="W73" i="1"/>
  <c r="V73" i="1"/>
  <c r="N73" i="1"/>
  <c r="W72" i="1"/>
  <c r="V72" i="1"/>
  <c r="N72" i="1"/>
  <c r="W71" i="1"/>
  <c r="V71" i="1"/>
  <c r="N71" i="1"/>
  <c r="W70" i="1"/>
  <c r="V70" i="1"/>
  <c r="N70" i="1"/>
  <c r="W69" i="1"/>
  <c r="V69" i="1"/>
  <c r="N69" i="1"/>
  <c r="P69" i="1" s="1"/>
  <c r="W68" i="1"/>
  <c r="V68" i="1"/>
  <c r="N68" i="1"/>
  <c r="P68" i="1" s="1"/>
  <c r="Z68" i="1" s="1"/>
  <c r="W67" i="1"/>
  <c r="V67" i="1"/>
  <c r="N67" i="1"/>
  <c r="P67" i="1" s="1"/>
  <c r="W66" i="1"/>
  <c r="V66" i="1"/>
  <c r="N66" i="1"/>
  <c r="P66" i="1" s="1"/>
  <c r="Z66" i="1" s="1"/>
  <c r="W65" i="1"/>
  <c r="V65" i="1"/>
  <c r="N65" i="1"/>
  <c r="W64" i="1"/>
  <c r="V64" i="1"/>
  <c r="N64" i="1"/>
  <c r="P64" i="1" s="1"/>
  <c r="W63" i="1"/>
  <c r="V63" i="1"/>
  <c r="N63" i="1"/>
  <c r="P63" i="1" s="1"/>
  <c r="W62" i="1"/>
  <c r="V62" i="1"/>
  <c r="N62" i="1"/>
  <c r="P62" i="1" s="1"/>
  <c r="W61" i="1"/>
  <c r="V61" i="1"/>
  <c r="N61" i="1"/>
  <c r="P61" i="1" s="1"/>
  <c r="W60" i="1"/>
  <c r="V60" i="1"/>
  <c r="N60" i="1"/>
  <c r="P60" i="1" s="1"/>
  <c r="Z60" i="1" s="1"/>
  <c r="W59" i="1"/>
  <c r="V59" i="1"/>
  <c r="N59" i="1"/>
  <c r="O59" i="1" s="1"/>
  <c r="W58" i="1"/>
  <c r="V58" i="1"/>
  <c r="N58" i="1"/>
  <c r="P58" i="1" s="1"/>
  <c r="Y58" i="1" s="1"/>
  <c r="W57" i="1"/>
  <c r="V57" i="1"/>
  <c r="N57" i="1"/>
  <c r="P57" i="1" s="1"/>
  <c r="W56" i="1"/>
  <c r="V56" i="1"/>
  <c r="N56" i="1"/>
  <c r="P56" i="1" s="1"/>
  <c r="W55" i="1"/>
  <c r="V55" i="1"/>
  <c r="N55" i="1"/>
  <c r="P55" i="1" s="1"/>
  <c r="W54" i="1"/>
  <c r="V54" i="1"/>
  <c r="N54" i="1"/>
  <c r="P54" i="1" s="1"/>
  <c r="W53" i="1"/>
  <c r="V53" i="1"/>
  <c r="N53" i="1"/>
  <c r="W52" i="1"/>
  <c r="V52" i="1"/>
  <c r="N52" i="1"/>
  <c r="P52" i="1" s="1"/>
  <c r="W51" i="1"/>
  <c r="V51" i="1"/>
  <c r="N51" i="1"/>
  <c r="P51" i="1" s="1"/>
  <c r="W50" i="1"/>
  <c r="V50" i="1"/>
  <c r="N50" i="1"/>
  <c r="W49" i="1"/>
  <c r="V49" i="1"/>
  <c r="N49" i="1"/>
  <c r="P49" i="1" s="1"/>
  <c r="W48" i="1"/>
  <c r="V48" i="1"/>
  <c r="N48" i="1"/>
  <c r="O48" i="1" s="1"/>
  <c r="W47" i="1"/>
  <c r="V47" i="1"/>
  <c r="N47" i="1"/>
  <c r="P47" i="1" s="1"/>
  <c r="W46" i="1"/>
  <c r="V46" i="1"/>
  <c r="N46" i="1"/>
  <c r="O46" i="1" s="1"/>
  <c r="W45" i="1"/>
  <c r="V45" i="1"/>
  <c r="N45" i="1"/>
  <c r="O45" i="1" s="1"/>
  <c r="W44" i="1"/>
  <c r="V44" i="1"/>
  <c r="N44" i="1"/>
  <c r="P44" i="1" s="1"/>
  <c r="W43" i="1"/>
  <c r="V43" i="1"/>
  <c r="N43" i="1"/>
  <c r="P43" i="1" s="1"/>
  <c r="W42" i="1"/>
  <c r="V42" i="1"/>
  <c r="N42" i="1"/>
  <c r="W41" i="1"/>
  <c r="V41" i="1"/>
  <c r="N41" i="1"/>
  <c r="P41" i="1" s="1"/>
  <c r="W40" i="1"/>
  <c r="V40" i="1"/>
  <c r="N40" i="1"/>
  <c r="P40" i="1" s="1"/>
  <c r="W39" i="1"/>
  <c r="V39" i="1"/>
  <c r="N39" i="1"/>
  <c r="P39" i="1" s="1"/>
  <c r="W37" i="1"/>
  <c r="V37" i="1"/>
  <c r="N37" i="1"/>
  <c r="P37" i="1" s="1"/>
  <c r="W36" i="1"/>
  <c r="V36" i="1"/>
  <c r="N36" i="1"/>
  <c r="P36" i="1" s="1"/>
  <c r="W35" i="1"/>
  <c r="V35" i="1"/>
  <c r="N35" i="1"/>
  <c r="P35" i="1" s="1"/>
  <c r="W34" i="1"/>
  <c r="V34" i="1"/>
  <c r="N34" i="1"/>
  <c r="P34" i="1" s="1"/>
  <c r="Z34" i="1" s="1"/>
  <c r="W33" i="1"/>
  <c r="V33" i="1"/>
  <c r="N33" i="1"/>
  <c r="P33" i="1" s="1"/>
  <c r="W32" i="1"/>
  <c r="V32" i="1"/>
  <c r="N32" i="1"/>
  <c r="P32" i="1" s="1"/>
  <c r="W31" i="1"/>
  <c r="V31" i="1"/>
  <c r="N31" i="1"/>
  <c r="O31" i="1" s="1"/>
  <c r="O38" i="1" s="1"/>
  <c r="W30" i="1"/>
  <c r="V30" i="1"/>
  <c r="N30" i="1"/>
  <c r="P30" i="1" s="1"/>
  <c r="Z30" i="1" s="1"/>
  <c r="W28" i="1"/>
  <c r="V28" i="1"/>
  <c r="N28" i="1"/>
  <c r="P28" i="1" s="1"/>
  <c r="W27" i="1"/>
  <c r="V27" i="1"/>
  <c r="N27" i="1"/>
  <c r="P27" i="1" s="1"/>
  <c r="W25" i="1"/>
  <c r="V25" i="1"/>
  <c r="N25" i="1"/>
  <c r="O25" i="1" s="1"/>
  <c r="W24" i="1"/>
  <c r="V24" i="1"/>
  <c r="N24" i="1"/>
  <c r="O24" i="1" s="1"/>
  <c r="W23" i="1"/>
  <c r="V23" i="1"/>
  <c r="N23" i="1"/>
  <c r="P23" i="1" s="1"/>
  <c r="W22" i="1"/>
  <c r="V22" i="1"/>
  <c r="N22" i="1"/>
  <c r="P22" i="1" s="1"/>
  <c r="Z22" i="1" s="1"/>
  <c r="W21" i="1"/>
  <c r="V21" i="1"/>
  <c r="N21" i="1"/>
  <c r="P21" i="1" s="1"/>
  <c r="W20" i="1"/>
  <c r="V20" i="1"/>
  <c r="N20" i="1"/>
  <c r="P20" i="1" s="1"/>
  <c r="W19" i="1"/>
  <c r="V19" i="1"/>
  <c r="N19" i="1"/>
  <c r="P19" i="1" s="1"/>
  <c r="W18" i="1"/>
  <c r="V18" i="1"/>
  <c r="N18" i="1"/>
  <c r="P18" i="1" s="1"/>
  <c r="Z18" i="1" s="1"/>
  <c r="W17" i="1"/>
  <c r="V17" i="1"/>
  <c r="N17" i="1"/>
  <c r="P17" i="1" s="1"/>
  <c r="W16" i="1"/>
  <c r="V16" i="1"/>
  <c r="N16" i="1"/>
  <c r="P16" i="1" s="1"/>
  <c r="W15" i="1"/>
  <c r="V15" i="1"/>
  <c r="N15" i="1"/>
  <c r="O15" i="1" s="1"/>
  <c r="W14" i="1"/>
  <c r="V14" i="1"/>
  <c r="N14" i="1"/>
  <c r="P14" i="1" s="1"/>
  <c r="Z14" i="1" s="1"/>
  <c r="W13" i="1"/>
  <c r="V13" i="1"/>
  <c r="N13" i="1"/>
  <c r="P13" i="1" s="1"/>
  <c r="W12" i="1"/>
  <c r="V12" i="1"/>
  <c r="N12" i="1"/>
  <c r="P12" i="1" s="1"/>
  <c r="W11" i="1"/>
  <c r="V11" i="1"/>
  <c r="N11" i="1"/>
  <c r="P11" i="1" s="1"/>
  <c r="W10" i="1"/>
  <c r="V10" i="1"/>
  <c r="N10" i="1"/>
  <c r="P10" i="1" s="1"/>
  <c r="W9" i="1"/>
  <c r="V9" i="1"/>
  <c r="N9" i="1"/>
  <c r="P9" i="1" s="1"/>
  <c r="Z9" i="1" s="1"/>
  <c r="W8" i="1"/>
  <c r="V8" i="1"/>
  <c r="N8" i="1"/>
  <c r="P8" i="1" s="1"/>
  <c r="W7" i="1"/>
  <c r="V7" i="1"/>
  <c r="N7" i="1"/>
  <c r="P7" i="1" s="1"/>
  <c r="W6" i="1"/>
  <c r="V6" i="1"/>
  <c r="N6" i="1"/>
  <c r="P6" i="1" s="1"/>
  <c r="P29" i="1" l="1"/>
  <c r="O106" i="1"/>
  <c r="P207" i="1"/>
  <c r="P227" i="1"/>
  <c r="M269" i="1"/>
  <c r="O203" i="1"/>
  <c r="O247" i="1"/>
  <c r="O127" i="1"/>
  <c r="N38" i="1"/>
  <c r="O268" i="1"/>
  <c r="N29" i="1"/>
  <c r="N127" i="1"/>
  <c r="N227" i="1"/>
  <c r="P26" i="1"/>
  <c r="P106" i="1"/>
  <c r="N203" i="1"/>
  <c r="N26" i="1"/>
  <c r="P38" i="1"/>
  <c r="N106" i="1"/>
  <c r="P203" i="1"/>
  <c r="N209" i="1"/>
  <c r="N247" i="1"/>
  <c r="N84" i="1"/>
  <c r="P127" i="1"/>
  <c r="N207" i="1"/>
  <c r="N268" i="1"/>
  <c r="P77" i="1"/>
  <c r="Z77" i="1" s="1"/>
  <c r="Z231" i="1"/>
  <c r="X231" i="1" s="1"/>
  <c r="Y94" i="1"/>
  <c r="X94" i="1" s="1"/>
  <c r="Z95" i="1"/>
  <c r="X95" i="1" s="1"/>
  <c r="Z212" i="1"/>
  <c r="X212" i="1" s="1"/>
  <c r="Z99" i="1"/>
  <c r="X99" i="1" s="1"/>
  <c r="O54" i="1"/>
  <c r="Y54" i="1" s="1"/>
  <c r="O52" i="1"/>
  <c r="Z52" i="1" s="1"/>
  <c r="P45" i="1"/>
  <c r="Y45" i="1" s="1"/>
  <c r="P46" i="1"/>
  <c r="Z46" i="1" s="1"/>
  <c r="P48" i="1"/>
  <c r="Z48" i="1" s="1"/>
  <c r="O49" i="1"/>
  <c r="Y49" i="1" s="1"/>
  <c r="O55" i="1"/>
  <c r="Y55" i="1" s="1"/>
  <c r="Y68" i="1"/>
  <c r="X68" i="1" s="1"/>
  <c r="Z79" i="1"/>
  <c r="X79" i="1" s="1"/>
  <c r="Y116" i="1"/>
  <c r="X116" i="1" s="1"/>
  <c r="O41" i="1"/>
  <c r="Y41" i="1" s="1"/>
  <c r="O8" i="1"/>
  <c r="O61" i="1"/>
  <c r="Y61" i="1" s="1"/>
  <c r="Y66" i="1"/>
  <c r="X66" i="1" s="1"/>
  <c r="P78" i="1"/>
  <c r="Z78" i="1" s="1"/>
  <c r="Z103" i="1"/>
  <c r="X103" i="1" s="1"/>
  <c r="Z220" i="1"/>
  <c r="X220" i="1" s="1"/>
  <c r="Z224" i="1"/>
  <c r="X224" i="1" s="1"/>
  <c r="Z150" i="1"/>
  <c r="Y150" i="1"/>
  <c r="Z182" i="1"/>
  <c r="Y182" i="1"/>
  <c r="Z230" i="1"/>
  <c r="Y230" i="1"/>
  <c r="P50" i="1"/>
  <c r="O50" i="1"/>
  <c r="Z105" i="1"/>
  <c r="Y105" i="1"/>
  <c r="Z112" i="1"/>
  <c r="Y112" i="1"/>
  <c r="Z252" i="1"/>
  <c r="Y252" i="1"/>
  <c r="O42" i="1"/>
  <c r="P42" i="1"/>
  <c r="Z57" i="1"/>
  <c r="Y57" i="1"/>
  <c r="Z74" i="1"/>
  <c r="Y74" i="1"/>
  <c r="Y87" i="1"/>
  <c r="Z87" i="1"/>
  <c r="Y101" i="1"/>
  <c r="X101" i="1" s="1"/>
  <c r="Z162" i="1"/>
  <c r="Y162" i="1"/>
  <c r="Z167" i="1"/>
  <c r="Y167" i="1"/>
  <c r="Z190" i="1"/>
  <c r="Y190" i="1"/>
  <c r="O53" i="1"/>
  <c r="P53" i="1"/>
  <c r="Y64" i="1"/>
  <c r="Z64" i="1"/>
  <c r="P70" i="1"/>
  <c r="O70" i="1"/>
  <c r="Y146" i="1"/>
  <c r="Z146" i="1"/>
  <c r="Z63" i="1"/>
  <c r="Y63" i="1"/>
  <c r="Z89" i="1"/>
  <c r="Y89" i="1"/>
  <c r="Z122" i="1"/>
  <c r="Y122" i="1"/>
  <c r="Z132" i="1"/>
  <c r="Y132" i="1"/>
  <c r="Z136" i="1"/>
  <c r="Y136" i="1"/>
  <c r="Z186" i="1"/>
  <c r="Y186" i="1"/>
  <c r="Z223" i="1"/>
  <c r="Y223" i="1"/>
  <c r="P65" i="1"/>
  <c r="O65" i="1"/>
  <c r="P72" i="1"/>
  <c r="O72" i="1"/>
  <c r="Z86" i="1"/>
  <c r="Y86" i="1"/>
  <c r="Y90" i="1"/>
  <c r="X90" i="1" s="1"/>
  <c r="Z93" i="1"/>
  <c r="Y93" i="1"/>
  <c r="Y98" i="1"/>
  <c r="X98" i="1" s="1"/>
  <c r="Z102" i="1"/>
  <c r="Y102" i="1"/>
  <c r="Z110" i="1"/>
  <c r="Y110" i="1"/>
  <c r="Y118" i="1"/>
  <c r="X118" i="1" s="1"/>
  <c r="Z120" i="1"/>
  <c r="Y120" i="1"/>
  <c r="Z134" i="1"/>
  <c r="Y134" i="1"/>
  <c r="Z138" i="1"/>
  <c r="Y138" i="1"/>
  <c r="Z147" i="1"/>
  <c r="Y147" i="1"/>
  <c r="Z178" i="1"/>
  <c r="Y178" i="1"/>
  <c r="Z194" i="1"/>
  <c r="Y194" i="1"/>
  <c r="Z208" i="1"/>
  <c r="Z209" i="1" s="1"/>
  <c r="Y208" i="1"/>
  <c r="Y209" i="1" s="1"/>
  <c r="O13" i="1"/>
  <c r="Y13" i="1" s="1"/>
  <c r="Y34" i="1"/>
  <c r="X34" i="1" s="1"/>
  <c r="O51" i="1"/>
  <c r="Z51" i="1" s="1"/>
  <c r="O56" i="1"/>
  <c r="Z56" i="1" s="1"/>
  <c r="Y60" i="1"/>
  <c r="X60" i="1" s="1"/>
  <c r="O62" i="1"/>
  <c r="Y62" i="1" s="1"/>
  <c r="Y151" i="1"/>
  <c r="X151" i="1" s="1"/>
  <c r="Y153" i="1"/>
  <c r="X153" i="1" s="1"/>
  <c r="Y159" i="1"/>
  <c r="X159" i="1" s="1"/>
  <c r="Y163" i="1"/>
  <c r="X163" i="1" s="1"/>
  <c r="Y175" i="1"/>
  <c r="X175" i="1" s="1"/>
  <c r="Y179" i="1"/>
  <c r="X179" i="1" s="1"/>
  <c r="Y183" i="1"/>
  <c r="X183" i="1" s="1"/>
  <c r="Y187" i="1"/>
  <c r="X187" i="1" s="1"/>
  <c r="Y191" i="1"/>
  <c r="X191" i="1" s="1"/>
  <c r="Y195" i="1"/>
  <c r="X195" i="1" s="1"/>
  <c r="Z243" i="1"/>
  <c r="X243" i="1" s="1"/>
  <c r="Y249" i="1"/>
  <c r="X249" i="1" s="1"/>
  <c r="Y253" i="1"/>
  <c r="X253" i="1" s="1"/>
  <c r="Z254" i="1"/>
  <c r="X254" i="1" s="1"/>
  <c r="Y257" i="1"/>
  <c r="X257" i="1" s="1"/>
  <c r="Z258" i="1"/>
  <c r="X258" i="1" s="1"/>
  <c r="Y261" i="1"/>
  <c r="X261" i="1" s="1"/>
  <c r="Y265" i="1"/>
  <c r="X265" i="1" s="1"/>
  <c r="Y126" i="1"/>
  <c r="X126" i="1" s="1"/>
  <c r="Y142" i="1"/>
  <c r="X142" i="1" s="1"/>
  <c r="Y143" i="1"/>
  <c r="X143" i="1" s="1"/>
  <c r="Z144" i="1"/>
  <c r="X144" i="1" s="1"/>
  <c r="Y155" i="1"/>
  <c r="X155" i="1" s="1"/>
  <c r="Y171" i="1"/>
  <c r="X171" i="1" s="1"/>
  <c r="Y201" i="1"/>
  <c r="X201" i="1" s="1"/>
  <c r="Z205" i="1"/>
  <c r="X205" i="1" s="1"/>
  <c r="Z206" i="1"/>
  <c r="X206" i="1" s="1"/>
  <c r="Z216" i="1"/>
  <c r="X216" i="1" s="1"/>
  <c r="Z235" i="1"/>
  <c r="X235" i="1" s="1"/>
  <c r="Y238" i="1"/>
  <c r="X238" i="1" s="1"/>
  <c r="Z239" i="1"/>
  <c r="X239" i="1" s="1"/>
  <c r="Z262" i="1"/>
  <c r="X262" i="1" s="1"/>
  <c r="Z266" i="1"/>
  <c r="X266" i="1" s="1"/>
  <c r="Z6" i="1"/>
  <c r="Y6" i="1"/>
  <c r="Z16" i="1"/>
  <c r="Y16" i="1"/>
  <c r="Z21" i="1"/>
  <c r="Y21" i="1"/>
  <c r="Z32" i="1"/>
  <c r="Y32" i="1"/>
  <c r="Z12" i="1"/>
  <c r="Y12" i="1"/>
  <c r="Y15" i="1"/>
  <c r="Z15" i="1"/>
  <c r="Z20" i="1"/>
  <c r="Y20" i="1"/>
  <c r="Y25" i="1"/>
  <c r="Z25" i="1"/>
  <c r="Y27" i="1"/>
  <c r="Z27" i="1"/>
  <c r="Y31" i="1"/>
  <c r="Z31" i="1"/>
  <c r="Y37" i="1"/>
  <c r="Z37" i="1"/>
  <c r="Z67" i="1"/>
  <c r="Y67" i="1"/>
  <c r="Z11" i="1"/>
  <c r="Y11" i="1"/>
  <c r="Y19" i="1"/>
  <c r="Z19" i="1"/>
  <c r="Z24" i="1"/>
  <c r="Y24" i="1"/>
  <c r="Z36" i="1"/>
  <c r="Y36" i="1"/>
  <c r="Z28" i="1"/>
  <c r="Y28" i="1"/>
  <c r="Y7" i="1"/>
  <c r="Z7" i="1"/>
  <c r="Y10" i="1"/>
  <c r="Z10" i="1"/>
  <c r="Z17" i="1"/>
  <c r="Y17" i="1"/>
  <c r="Y23" i="1"/>
  <c r="Z23" i="1"/>
  <c r="Y33" i="1"/>
  <c r="Z33" i="1"/>
  <c r="Y35" i="1"/>
  <c r="Z35" i="1"/>
  <c r="Z47" i="1"/>
  <c r="Y47" i="1"/>
  <c r="Z59" i="1"/>
  <c r="Y59" i="1"/>
  <c r="Z76" i="1"/>
  <c r="Y76" i="1"/>
  <c r="Y18" i="1"/>
  <c r="X18" i="1" s="1"/>
  <c r="Y9" i="1"/>
  <c r="X9" i="1" s="1"/>
  <c r="Y14" i="1"/>
  <c r="X14" i="1" s="1"/>
  <c r="Y22" i="1"/>
  <c r="X22" i="1" s="1"/>
  <c r="Y30" i="1"/>
  <c r="P73" i="1"/>
  <c r="O73" i="1"/>
  <c r="Z109" i="1"/>
  <c r="Y109" i="1"/>
  <c r="Z114" i="1"/>
  <c r="X114" i="1" s="1"/>
  <c r="Z130" i="1"/>
  <c r="X130" i="1" s="1"/>
  <c r="Z166" i="1"/>
  <c r="Y166" i="1"/>
  <c r="Y172" i="1"/>
  <c r="Z172" i="1"/>
  <c r="O40" i="1"/>
  <c r="Z40" i="1" s="1"/>
  <c r="O44" i="1"/>
  <c r="Z44" i="1" s="1"/>
  <c r="P75" i="1"/>
  <c r="O75" i="1"/>
  <c r="Z88" i="1"/>
  <c r="Y88" i="1"/>
  <c r="Z104" i="1"/>
  <c r="Y104" i="1"/>
  <c r="Z121" i="1"/>
  <c r="Y121" i="1"/>
  <c r="Z137" i="1"/>
  <c r="Y137" i="1"/>
  <c r="Z161" i="1"/>
  <c r="Y161" i="1"/>
  <c r="O39" i="1"/>
  <c r="O43" i="1"/>
  <c r="Y43" i="1" s="1"/>
  <c r="Y69" i="1"/>
  <c r="Z69" i="1"/>
  <c r="O82" i="1"/>
  <c r="Z82" i="1" s="1"/>
  <c r="Z100" i="1"/>
  <c r="Y100" i="1"/>
  <c r="Z117" i="1"/>
  <c r="Y117" i="1"/>
  <c r="Z133" i="1"/>
  <c r="Y133" i="1"/>
  <c r="Y156" i="1"/>
  <c r="Z156" i="1"/>
  <c r="Z177" i="1"/>
  <c r="Y177" i="1"/>
  <c r="Z92" i="1"/>
  <c r="Y92" i="1"/>
  <c r="Z97" i="1"/>
  <c r="X97" i="1" s="1"/>
  <c r="Z125" i="1"/>
  <c r="Y125" i="1"/>
  <c r="Z141" i="1"/>
  <c r="Y141" i="1"/>
  <c r="Z80" i="1"/>
  <c r="X80" i="1" s="1"/>
  <c r="Z157" i="1"/>
  <c r="Y157" i="1"/>
  <c r="Z58" i="1"/>
  <c r="X58" i="1" s="1"/>
  <c r="P71" i="1"/>
  <c r="O71" i="1"/>
  <c r="Z85" i="1"/>
  <c r="Z91" i="1"/>
  <c r="X91" i="1" s="1"/>
  <c r="Z96" i="1"/>
  <c r="Y96" i="1"/>
  <c r="Y108" i="1"/>
  <c r="X108" i="1" s="1"/>
  <c r="Z113" i="1"/>
  <c r="Y113" i="1"/>
  <c r="Y124" i="1"/>
  <c r="X124" i="1" s="1"/>
  <c r="Z128" i="1"/>
  <c r="Z129" i="1"/>
  <c r="Y129" i="1"/>
  <c r="Y140" i="1"/>
  <c r="X140" i="1" s="1"/>
  <c r="Z107" i="1"/>
  <c r="Z111" i="1"/>
  <c r="X111" i="1" s="1"/>
  <c r="Z115" i="1"/>
  <c r="X115" i="1" s="1"/>
  <c r="Z119" i="1"/>
  <c r="X119" i="1" s="1"/>
  <c r="Z123" i="1"/>
  <c r="X123" i="1" s="1"/>
  <c r="Z131" i="1"/>
  <c r="X131" i="1" s="1"/>
  <c r="Z135" i="1"/>
  <c r="X135" i="1" s="1"/>
  <c r="Z139" i="1"/>
  <c r="X139" i="1" s="1"/>
  <c r="Z148" i="1"/>
  <c r="X148" i="1" s="1"/>
  <c r="Y154" i="1"/>
  <c r="X154" i="1" s="1"/>
  <c r="Y160" i="1"/>
  <c r="Z160" i="1"/>
  <c r="Z165" i="1"/>
  <c r="Y165" i="1"/>
  <c r="Y176" i="1"/>
  <c r="Z176" i="1"/>
  <c r="Z204" i="1"/>
  <c r="Y204" i="1"/>
  <c r="Y207" i="1" s="1"/>
  <c r="Z260" i="1"/>
  <c r="Y260" i="1"/>
  <c r="Z264" i="1"/>
  <c r="Y264" i="1"/>
  <c r="O81" i="1"/>
  <c r="Z81" i="1" s="1"/>
  <c r="O83" i="1"/>
  <c r="Y83" i="1" s="1"/>
  <c r="Y145" i="1"/>
  <c r="X145" i="1" s="1"/>
  <c r="Z152" i="1"/>
  <c r="X152" i="1" s="1"/>
  <c r="Y158" i="1"/>
  <c r="X158" i="1" s="1"/>
  <c r="Y164" i="1"/>
  <c r="Z164" i="1"/>
  <c r="Z169" i="1"/>
  <c r="Y169" i="1"/>
  <c r="Y170" i="1"/>
  <c r="X170" i="1" s="1"/>
  <c r="Y180" i="1"/>
  <c r="Z180" i="1"/>
  <c r="Z215" i="1"/>
  <c r="X215" i="1" s="1"/>
  <c r="Y219" i="1"/>
  <c r="X219" i="1" s="1"/>
  <c r="Y246" i="1"/>
  <c r="X246" i="1" s="1"/>
  <c r="Y149" i="1"/>
  <c r="X149" i="1" s="1"/>
  <c r="Y168" i="1"/>
  <c r="Z168" i="1"/>
  <c r="Z173" i="1"/>
  <c r="Y173" i="1"/>
  <c r="Y174" i="1"/>
  <c r="X174" i="1" s="1"/>
  <c r="Y200" i="1"/>
  <c r="Z200" i="1"/>
  <c r="Z214" i="1"/>
  <c r="Y214" i="1"/>
  <c r="Z218" i="1"/>
  <c r="Y218" i="1"/>
  <c r="Z267" i="1"/>
  <c r="Y267" i="1"/>
  <c r="Z184" i="1"/>
  <c r="X184" i="1" s="1"/>
  <c r="Z188" i="1"/>
  <c r="X188" i="1" s="1"/>
  <c r="Z192" i="1"/>
  <c r="X192" i="1" s="1"/>
  <c r="Z196" i="1"/>
  <c r="X196" i="1" s="1"/>
  <c r="Y197" i="1"/>
  <c r="X197" i="1" s="1"/>
  <c r="Y211" i="1"/>
  <c r="X211" i="1" s="1"/>
  <c r="Z222" i="1"/>
  <c r="Y222" i="1"/>
  <c r="Z229" i="1"/>
  <c r="Y229" i="1"/>
  <c r="Y234" i="1"/>
  <c r="X234" i="1" s="1"/>
  <c r="Y242" i="1"/>
  <c r="X242" i="1" s="1"/>
  <c r="Z248" i="1"/>
  <c r="Y256" i="1"/>
  <c r="X256" i="1" s="1"/>
  <c r="Z263" i="1"/>
  <c r="Y263" i="1"/>
  <c r="Z181" i="1"/>
  <c r="Y181" i="1"/>
  <c r="Z185" i="1"/>
  <c r="Y185" i="1"/>
  <c r="Z189" i="1"/>
  <c r="Y189" i="1"/>
  <c r="Z193" i="1"/>
  <c r="Y193" i="1"/>
  <c r="Y199" i="1"/>
  <c r="X199" i="1" s="1"/>
  <c r="Z210" i="1"/>
  <c r="Y210" i="1"/>
  <c r="Z226" i="1"/>
  <c r="Y226" i="1"/>
  <c r="Z233" i="1"/>
  <c r="Y233" i="1"/>
  <c r="Z213" i="1"/>
  <c r="Y213" i="1"/>
  <c r="Z217" i="1"/>
  <c r="Y217" i="1"/>
  <c r="Z221" i="1"/>
  <c r="Y221" i="1"/>
  <c r="Z225" i="1"/>
  <c r="Y225" i="1"/>
  <c r="Z228" i="1"/>
  <c r="Y228" i="1"/>
  <c r="Z232" i="1"/>
  <c r="Y232" i="1"/>
  <c r="Z236" i="1"/>
  <c r="Y236" i="1"/>
  <c r="Z240" i="1"/>
  <c r="Y240" i="1"/>
  <c r="Z244" i="1"/>
  <c r="Y244" i="1"/>
  <c r="Z250" i="1"/>
  <c r="X250" i="1" s="1"/>
  <c r="Z198" i="1"/>
  <c r="X198" i="1" s="1"/>
  <c r="Z202" i="1"/>
  <c r="X202" i="1" s="1"/>
  <c r="Y237" i="1"/>
  <c r="X237" i="1" s="1"/>
  <c r="Y241" i="1"/>
  <c r="X241" i="1" s="1"/>
  <c r="Y245" i="1"/>
  <c r="X245" i="1" s="1"/>
  <c r="Z251" i="1"/>
  <c r="Y251" i="1"/>
  <c r="Z255" i="1"/>
  <c r="Y255" i="1"/>
  <c r="Z259" i="1"/>
  <c r="Y259" i="1"/>
  <c r="Z55" i="1" l="1"/>
  <c r="X55" i="1" s="1"/>
  <c r="Z207" i="1"/>
  <c r="N269" i="1"/>
  <c r="Y77" i="1"/>
  <c r="X77" i="1" s="1"/>
  <c r="P84" i="1"/>
  <c r="P269" i="1" s="1"/>
  <c r="Y106" i="1"/>
  <c r="Y127" i="1"/>
  <c r="Y203" i="1"/>
  <c r="Z29" i="1"/>
  <c r="Z8" i="1"/>
  <c r="O26" i="1"/>
  <c r="Y227" i="1"/>
  <c r="Z227" i="1"/>
  <c r="Z127" i="1"/>
  <c r="Y38" i="1"/>
  <c r="Y29" i="1"/>
  <c r="Y268" i="1"/>
  <c r="Y247" i="1"/>
  <c r="Z247" i="1"/>
  <c r="Z268" i="1"/>
  <c r="Z203" i="1"/>
  <c r="X85" i="1"/>
  <c r="Z106" i="1"/>
  <c r="Z39" i="1"/>
  <c r="O84" i="1"/>
  <c r="Z38" i="1"/>
  <c r="Y51" i="1"/>
  <c r="X51" i="1" s="1"/>
  <c r="Y48" i="1"/>
  <c r="X48" i="1" s="1"/>
  <c r="X125" i="1"/>
  <c r="Z49" i="1"/>
  <c r="Z54" i="1"/>
  <c r="X150" i="1"/>
  <c r="Z41" i="1"/>
  <c r="X41" i="1" s="1"/>
  <c r="Y46" i="1"/>
  <c r="X46" i="1" s="1"/>
  <c r="X86" i="1"/>
  <c r="Y65" i="1"/>
  <c r="X102" i="1"/>
  <c r="Y70" i="1"/>
  <c r="Z45" i="1"/>
  <c r="X45" i="1" s="1"/>
  <c r="X233" i="1"/>
  <c r="X185" i="1"/>
  <c r="X173" i="1"/>
  <c r="X190" i="1"/>
  <c r="X162" i="1"/>
  <c r="X260" i="1"/>
  <c r="X157" i="1"/>
  <c r="X137" i="1"/>
  <c r="X88" i="1"/>
  <c r="Z72" i="1"/>
  <c r="X223" i="1"/>
  <c r="X136" i="1"/>
  <c r="X122" i="1"/>
  <c r="X63" i="1"/>
  <c r="X236" i="1"/>
  <c r="X221" i="1"/>
  <c r="Z83" i="1"/>
  <c r="X83" i="1" s="1"/>
  <c r="X147" i="1"/>
  <c r="X134" i="1"/>
  <c r="X64" i="1"/>
  <c r="X57" i="1"/>
  <c r="X105" i="1"/>
  <c r="X230" i="1"/>
  <c r="X54" i="1"/>
  <c r="Z13" i="1"/>
  <c r="X13" i="1" s="1"/>
  <c r="Y8" i="1"/>
  <c r="Y52" i="1"/>
  <c r="X52" i="1" s="1"/>
  <c r="X222" i="1"/>
  <c r="X109" i="1"/>
  <c r="Z61" i="1"/>
  <c r="X61" i="1" s="1"/>
  <c r="Z70" i="1"/>
  <c r="X70" i="1" s="1"/>
  <c r="Y50" i="1"/>
  <c r="X167" i="1"/>
  <c r="Y78" i="1"/>
  <c r="X78" i="1" s="1"/>
  <c r="Z62" i="1"/>
  <c r="X62" i="1" s="1"/>
  <c r="X146" i="1"/>
  <c r="X87" i="1"/>
  <c r="X180" i="1"/>
  <c r="X259" i="1"/>
  <c r="X169" i="1"/>
  <c r="X129" i="1"/>
  <c r="X92" i="1"/>
  <c r="X49" i="1"/>
  <c r="X76" i="1"/>
  <c r="X47" i="1"/>
  <c r="X208" i="1"/>
  <c r="X209" i="1" s="1"/>
  <c r="X178" i="1"/>
  <c r="X138" i="1"/>
  <c r="X120" i="1"/>
  <c r="X110" i="1"/>
  <c r="X93" i="1"/>
  <c r="X89" i="1"/>
  <c r="Y42" i="1"/>
  <c r="X112" i="1"/>
  <c r="X182" i="1"/>
  <c r="Z42" i="1"/>
  <c r="X33" i="1"/>
  <c r="X264" i="1"/>
  <c r="X176" i="1"/>
  <c r="X113" i="1"/>
  <c r="X96" i="1"/>
  <c r="X100" i="1"/>
  <c r="X28" i="1"/>
  <c r="X31" i="1"/>
  <c r="X21" i="1"/>
  <c r="X194" i="1"/>
  <c r="Z53" i="1"/>
  <c r="Y53" i="1"/>
  <c r="X74" i="1"/>
  <c r="Y56" i="1"/>
  <c r="X56" i="1" s="1"/>
  <c r="X252" i="1"/>
  <c r="X7" i="1"/>
  <c r="Z50" i="1"/>
  <c r="X255" i="1"/>
  <c r="X232" i="1"/>
  <c r="X217" i="1"/>
  <c r="X189" i="1"/>
  <c r="X263" i="1"/>
  <c r="X200" i="1"/>
  <c r="Y72" i="1"/>
  <c r="X165" i="1"/>
  <c r="X133" i="1"/>
  <c r="Z43" i="1"/>
  <c r="X43" i="1" s="1"/>
  <c r="Z65" i="1"/>
  <c r="X186" i="1"/>
  <c r="X132" i="1"/>
  <c r="X204" i="1"/>
  <c r="X207" i="1" s="1"/>
  <c r="X27" i="1"/>
  <c r="X210" i="1"/>
  <c r="X168" i="1"/>
  <c r="X160" i="1"/>
  <c r="X107" i="1"/>
  <c r="Y81" i="1"/>
  <c r="X81" i="1" s="1"/>
  <c r="Z75" i="1"/>
  <c r="Y75" i="1"/>
  <c r="X172" i="1"/>
  <c r="Y73" i="1"/>
  <c r="Z73" i="1"/>
  <c r="X35" i="1"/>
  <c r="X23" i="1"/>
  <c r="X10" i="1"/>
  <c r="X19" i="1"/>
  <c r="Y40" i="1"/>
  <c r="X40" i="1" s="1"/>
  <c r="X6" i="1"/>
  <c r="X251" i="1"/>
  <c r="X240" i="1"/>
  <c r="X225" i="1"/>
  <c r="G270" i="1"/>
  <c r="X193" i="1"/>
  <c r="X229" i="1"/>
  <c r="X267" i="1"/>
  <c r="X248" i="1"/>
  <c r="X214" i="1"/>
  <c r="X164" i="1"/>
  <c r="X141" i="1"/>
  <c r="X156" i="1"/>
  <c r="X117" i="1"/>
  <c r="X69" i="1"/>
  <c r="X161" i="1"/>
  <c r="X104" i="1"/>
  <c r="Y82" i="1"/>
  <c r="X82" i="1" s="1"/>
  <c r="X166" i="1"/>
  <c r="X30" i="1"/>
  <c r="X59" i="1"/>
  <c r="Y44" i="1"/>
  <c r="X44" i="1" s="1"/>
  <c r="X17" i="1"/>
  <c r="X36" i="1"/>
  <c r="X24" i="1"/>
  <c r="X67" i="1"/>
  <c r="Y39" i="1"/>
  <c r="X37" i="1"/>
  <c r="X25" i="1"/>
  <c r="X15" i="1"/>
  <c r="D270" i="1"/>
  <c r="J270" i="1"/>
  <c r="X244" i="1"/>
  <c r="X228" i="1"/>
  <c r="X213" i="1"/>
  <c r="X226" i="1"/>
  <c r="X181" i="1"/>
  <c r="X218" i="1"/>
  <c r="Y71" i="1"/>
  <c r="Z71" i="1"/>
  <c r="X177" i="1"/>
  <c r="X128" i="1"/>
  <c r="X121" i="1"/>
  <c r="X11" i="1"/>
  <c r="X20" i="1"/>
  <c r="X12" i="1"/>
  <c r="X32" i="1"/>
  <c r="X16" i="1"/>
  <c r="Z26" i="1" l="1"/>
  <c r="X247" i="1"/>
  <c r="X29" i="1"/>
  <c r="O269" i="1"/>
  <c r="X203" i="1"/>
  <c r="X268" i="1"/>
  <c r="Y26" i="1"/>
  <c r="X38" i="1"/>
  <c r="X227" i="1"/>
  <c r="X127" i="1"/>
  <c r="X8" i="1"/>
  <c r="X26" i="1" s="1"/>
  <c r="X106" i="1"/>
  <c r="Y84" i="1"/>
  <c r="Z84" i="1"/>
  <c r="X72" i="1"/>
  <c r="X42" i="1"/>
  <c r="X65" i="1"/>
  <c r="X53" i="1"/>
  <c r="X75" i="1"/>
  <c r="X50" i="1"/>
  <c r="X73" i="1"/>
  <c r="X39" i="1"/>
  <c r="X71" i="1"/>
  <c r="Z269" i="1" l="1"/>
  <c r="Y269" i="1"/>
  <c r="X84" i="1"/>
  <c r="X269" i="1" s="1"/>
</calcChain>
</file>

<file path=xl/sharedStrings.xml><?xml version="1.0" encoding="utf-8"?>
<sst xmlns="http://schemas.openxmlformats.org/spreadsheetml/2006/main" count="793" uniqueCount="377">
  <si>
    <t>乡镇</t>
  </si>
  <si>
    <t>村</t>
  </si>
  <si>
    <t>上等烟</t>
  </si>
  <si>
    <t>中等烟</t>
  </si>
  <si>
    <t>下低等烟</t>
  </si>
  <si>
    <t>烟叶品种收购重量(担）</t>
    <phoneticPr fontId="1" type="noConversion"/>
  </si>
  <si>
    <t>收购金额</t>
  </si>
  <si>
    <t>补贴合计金额</t>
  </si>
  <si>
    <t>总金额</t>
  </si>
  <si>
    <t>亩产值</t>
  </si>
  <si>
    <t>亩产量</t>
  </si>
  <si>
    <t>均价（不含补贴）</t>
    <phoneticPr fontId="1" type="noConversion"/>
  </si>
  <si>
    <t>均价（含补贴）</t>
    <phoneticPr fontId="1" type="noConversion"/>
  </si>
  <si>
    <r>
      <rPr>
        <b/>
        <sz val="10"/>
        <rFont val="宋体"/>
        <family val="3"/>
        <charset val="134"/>
      </rPr>
      <t>云烟</t>
    </r>
    <r>
      <rPr>
        <b/>
        <sz val="10"/>
        <rFont val="Arial"/>
        <family val="2"/>
      </rPr>
      <t>87</t>
    </r>
    <phoneticPr fontId="1" type="noConversion"/>
  </si>
  <si>
    <r>
      <rPr>
        <b/>
        <sz val="10"/>
        <rFont val="宋体"/>
        <family val="3"/>
        <charset val="134"/>
      </rPr>
      <t>湘烟</t>
    </r>
    <r>
      <rPr>
        <b/>
        <sz val="10"/>
        <rFont val="Arial"/>
        <family val="2"/>
      </rPr>
      <t>7</t>
    </r>
    <r>
      <rPr>
        <b/>
        <sz val="10"/>
        <rFont val="宋体"/>
        <family val="3"/>
        <charset val="134"/>
      </rPr>
      <t>号</t>
    </r>
    <phoneticPr fontId="1" type="noConversion"/>
  </si>
  <si>
    <t>合计</t>
    <phoneticPr fontId="1" type="noConversion"/>
  </si>
  <si>
    <t>县烟办</t>
  </si>
  <si>
    <t>杨长洪</t>
  </si>
  <si>
    <t>土桥镇</t>
  </si>
  <si>
    <t>三合新村村委会</t>
  </si>
  <si>
    <t>杨敦明</t>
  </si>
  <si>
    <t>杨殿艾</t>
  </si>
  <si>
    <t>蒲祖荣</t>
  </si>
  <si>
    <t>杨国炳</t>
  </si>
  <si>
    <t>吴英清</t>
  </si>
  <si>
    <t>云寨村村委会</t>
  </si>
  <si>
    <t>毛成付</t>
  </si>
  <si>
    <t>土桥村村委会</t>
  </si>
  <si>
    <t>毛兆钢</t>
  </si>
  <si>
    <t>杨国斌</t>
  </si>
  <si>
    <t>龙庆艳</t>
  </si>
  <si>
    <t>李胜炎</t>
  </si>
  <si>
    <t>大兴田村村委会</t>
  </si>
  <si>
    <t>杨芳竹</t>
  </si>
  <si>
    <t>杨玲</t>
  </si>
  <si>
    <t>杨芳文</t>
  </si>
  <si>
    <t>李子华</t>
  </si>
  <si>
    <t>杨勇华</t>
  </si>
  <si>
    <t>杨公庙村村委会</t>
  </si>
  <si>
    <t>吴小平</t>
  </si>
  <si>
    <t>洞下村村委会</t>
  </si>
  <si>
    <t>蒲祖亮</t>
  </si>
  <si>
    <t>洪溪村村委会</t>
  </si>
  <si>
    <t>李玉珍</t>
  </si>
  <si>
    <t>红光村村委会</t>
  </si>
  <si>
    <t>张桂双</t>
  </si>
  <si>
    <t>马田村村委会</t>
  </si>
  <si>
    <t>张盛萍</t>
  </si>
  <si>
    <t>芷江镇</t>
    <phoneticPr fontId="1" type="noConversion"/>
  </si>
  <si>
    <t>五里牌村村委会</t>
  </si>
  <si>
    <t>谭文美</t>
  </si>
  <si>
    <t>蜈蚣坡村村委会</t>
  </si>
  <si>
    <t>邓开龙</t>
  </si>
  <si>
    <t>晓坪乡</t>
  </si>
  <si>
    <t>兰水村村委会</t>
  </si>
  <si>
    <t>陈海华</t>
  </si>
  <si>
    <t>晓坪村村委会</t>
  </si>
  <si>
    <t>游太保</t>
  </si>
  <si>
    <t>枇杷垠村村委会</t>
  </si>
  <si>
    <t>龙仕松</t>
  </si>
  <si>
    <t>李复林</t>
  </si>
  <si>
    <t>张小青</t>
  </si>
  <si>
    <t>游太梅</t>
  </si>
  <si>
    <t>张邦树</t>
  </si>
  <si>
    <t>补荣合</t>
  </si>
  <si>
    <t>梨溪口乡</t>
  </si>
  <si>
    <t>龙降村村委会</t>
  </si>
  <si>
    <t>张茂铁</t>
  </si>
  <si>
    <t>补荣清</t>
  </si>
  <si>
    <t>宋章芬</t>
  </si>
  <si>
    <t>补家寿</t>
  </si>
  <si>
    <t>张茂贤</t>
  </si>
  <si>
    <t>杨治球</t>
  </si>
  <si>
    <t>龙排冲村村委会</t>
  </si>
  <si>
    <t>杨天海</t>
  </si>
  <si>
    <t>苗田界村村委会</t>
  </si>
  <si>
    <t>杨国培</t>
  </si>
  <si>
    <t>白栗湾村村委会</t>
  </si>
  <si>
    <t>张均</t>
  </si>
  <si>
    <t>白土田村村委会</t>
  </si>
  <si>
    <t>补荷秀</t>
  </si>
  <si>
    <t>张小平</t>
  </si>
  <si>
    <t>杨耀</t>
  </si>
  <si>
    <t>张健</t>
  </si>
  <si>
    <t>邱茂松</t>
  </si>
  <si>
    <t>杨国平</t>
  </si>
  <si>
    <t>杨国明</t>
  </si>
  <si>
    <t>张白平</t>
  </si>
  <si>
    <t>杨茂均</t>
  </si>
  <si>
    <t>梨溪口村村委会</t>
  </si>
  <si>
    <t>张邦焕</t>
  </si>
  <si>
    <t>胥梅珍</t>
  </si>
  <si>
    <t>杨天文</t>
  </si>
  <si>
    <t>杨世书</t>
  </si>
  <si>
    <t>蒲师亮</t>
  </si>
  <si>
    <t>杨贤木</t>
  </si>
  <si>
    <t>补昌坤</t>
  </si>
  <si>
    <t>杨治华</t>
  </si>
  <si>
    <t>杨茂松</t>
  </si>
  <si>
    <t>蒲尊华</t>
  </si>
  <si>
    <t>新田界村村委会</t>
  </si>
  <si>
    <t>补昌银</t>
  </si>
  <si>
    <t>蒲长生</t>
  </si>
  <si>
    <t>蒲祖成</t>
  </si>
  <si>
    <t>戥溪村村委会</t>
  </si>
  <si>
    <t>蒲士栋</t>
  </si>
  <si>
    <t>蒲祖森</t>
  </si>
  <si>
    <t>杨思碑</t>
  </si>
  <si>
    <t>吴承权</t>
  </si>
  <si>
    <t>补丕贵</t>
  </si>
  <si>
    <t>成昌军</t>
  </si>
  <si>
    <t>大冲口村村委会</t>
  </si>
  <si>
    <t>杨国沛</t>
  </si>
  <si>
    <t>杨顺友</t>
  </si>
  <si>
    <t>杨治辉</t>
  </si>
  <si>
    <t>杨天绿</t>
  </si>
  <si>
    <t>邱宣铭</t>
  </si>
  <si>
    <t>下神祝村村委会</t>
  </si>
  <si>
    <t>邱胤儒</t>
  </si>
  <si>
    <t>刘方珍</t>
  </si>
  <si>
    <t>张开斌</t>
  </si>
  <si>
    <t>新店坪镇</t>
  </si>
  <si>
    <t>上坪村村委会</t>
  </si>
  <si>
    <t>刘永洪</t>
  </si>
  <si>
    <t>杨天湖</t>
  </si>
  <si>
    <t>吴兴家</t>
  </si>
  <si>
    <t>刘永生</t>
  </si>
  <si>
    <t>刘永水</t>
  </si>
  <si>
    <t>宋世松</t>
  </si>
  <si>
    <t>李小林</t>
  </si>
  <si>
    <t>到湾村村委会</t>
  </si>
  <si>
    <t>滕明雄</t>
  </si>
  <si>
    <t>岩禾塘村村委会</t>
  </si>
  <si>
    <t>黄海生</t>
  </si>
  <si>
    <t>新店坪镇居委会</t>
  </si>
  <si>
    <t>邓田</t>
  </si>
  <si>
    <t>新田村村委会</t>
  </si>
  <si>
    <t>邓明发</t>
  </si>
  <si>
    <t>邓波</t>
  </si>
  <si>
    <t>张小鹏</t>
  </si>
  <si>
    <t>桐木元村村委会</t>
  </si>
  <si>
    <t>蒲祖国</t>
  </si>
  <si>
    <t>船板溪村村委会</t>
  </si>
  <si>
    <t>蒋崇清</t>
  </si>
  <si>
    <t>荷叶塘村村委会</t>
  </si>
  <si>
    <t>万开木</t>
  </si>
  <si>
    <t>吴承树</t>
  </si>
  <si>
    <t>连心桥村村委会</t>
  </si>
  <si>
    <t>谭小平</t>
  </si>
  <si>
    <t>长征村村委会</t>
  </si>
  <si>
    <t>谭成和</t>
  </si>
  <si>
    <t>杨序南</t>
  </si>
  <si>
    <t>长畈沙村村委会</t>
  </si>
  <si>
    <t>李复根</t>
  </si>
  <si>
    <t>大树坳乡</t>
  </si>
  <si>
    <t>大树坳村村委会</t>
  </si>
  <si>
    <t>张吉海</t>
  </si>
  <si>
    <t>陈家月</t>
  </si>
  <si>
    <t>陈春</t>
  </si>
  <si>
    <t>胡绍发</t>
  </si>
  <si>
    <t>舒腊秀</t>
  </si>
  <si>
    <t>陈家新</t>
  </si>
  <si>
    <t>陈家松</t>
  </si>
  <si>
    <t>小思乐村村委会</t>
  </si>
  <si>
    <t>杨德军</t>
  </si>
  <si>
    <t>扎牛坪村村委会</t>
  </si>
  <si>
    <t>张应清</t>
  </si>
  <si>
    <t>田代金</t>
  </si>
  <si>
    <t>邓明贵</t>
  </si>
  <si>
    <t>吴志荣</t>
  </si>
  <si>
    <t>蒋桃云</t>
  </si>
  <si>
    <t>舒德球</t>
  </si>
  <si>
    <t>石竹坪村村委会</t>
  </si>
  <si>
    <t>张绍兴</t>
  </si>
  <si>
    <t>赵维权</t>
  </si>
  <si>
    <t>杨九莲</t>
  </si>
  <si>
    <t>黄双溪村村委会</t>
  </si>
  <si>
    <t>李光炉</t>
  </si>
  <si>
    <t>张旗勇</t>
  </si>
  <si>
    <t>杨学春</t>
  </si>
  <si>
    <t>碧涌镇</t>
  </si>
  <si>
    <t>七甲坪村村委会</t>
  </si>
  <si>
    <t>张欧坤</t>
  </si>
  <si>
    <t>李忠华</t>
  </si>
  <si>
    <t>中心村村委会</t>
  </si>
  <si>
    <t>杨全沅</t>
  </si>
  <si>
    <t>杨小平</t>
  </si>
  <si>
    <t>古竹村村委会</t>
  </si>
  <si>
    <t>蒲海连</t>
  </si>
  <si>
    <t>杨南平</t>
  </si>
  <si>
    <t>杨全国</t>
  </si>
  <si>
    <t>杨学政</t>
  </si>
  <si>
    <t>蒲元英</t>
  </si>
  <si>
    <t>杨仁和</t>
  </si>
  <si>
    <t>杨全宇</t>
  </si>
  <si>
    <t>苏玩萍</t>
  </si>
  <si>
    <t>蒲庆福</t>
  </si>
  <si>
    <t>杨全金</t>
  </si>
  <si>
    <t>杨水生</t>
  </si>
  <si>
    <t>杨学乐</t>
  </si>
  <si>
    <t>杨志义</t>
  </si>
  <si>
    <t>杨必胜</t>
  </si>
  <si>
    <t>肖海燕</t>
  </si>
  <si>
    <t>杨全发</t>
  </si>
  <si>
    <t>杨付生</t>
  </si>
  <si>
    <t>蒋美贵</t>
  </si>
  <si>
    <t>杨全朝</t>
  </si>
  <si>
    <t>杨全大</t>
  </si>
  <si>
    <t>杨贵生</t>
  </si>
  <si>
    <t>杨全顺</t>
  </si>
  <si>
    <t>杨全达</t>
  </si>
  <si>
    <t>哨田村村委会</t>
  </si>
  <si>
    <t>补小艳</t>
  </si>
  <si>
    <t>杨涌</t>
  </si>
  <si>
    <t>周宏芳</t>
  </si>
  <si>
    <t>杨全付</t>
  </si>
  <si>
    <t>大冲村村委会</t>
  </si>
  <si>
    <t>蒋桃英</t>
  </si>
  <si>
    <t>客仁棚村村委会</t>
  </si>
  <si>
    <t>杨志和</t>
  </si>
  <si>
    <t>板山村村委会</t>
  </si>
  <si>
    <t>杨志明</t>
  </si>
  <si>
    <t>杨志槐</t>
  </si>
  <si>
    <t>刘金香</t>
  </si>
  <si>
    <t>杨仁金</t>
  </si>
  <si>
    <t>杨志富</t>
  </si>
  <si>
    <t>杨学煌</t>
  </si>
  <si>
    <t>桃源村村委会</t>
  </si>
  <si>
    <t>杨学松</t>
  </si>
  <si>
    <t>杨全岗</t>
  </si>
  <si>
    <t>田坪村村委会</t>
  </si>
  <si>
    <t>杨六珍</t>
  </si>
  <si>
    <t>杨学益</t>
  </si>
  <si>
    <t>杨长林</t>
  </si>
  <si>
    <t>杨学勤</t>
  </si>
  <si>
    <t>钟传玖</t>
  </si>
  <si>
    <t>杨铁林</t>
  </si>
  <si>
    <t>碧河村村委会</t>
  </si>
  <si>
    <t>蒋向军</t>
  </si>
  <si>
    <t>碧涌村村委会</t>
  </si>
  <si>
    <t>杨冬生</t>
  </si>
  <si>
    <t>黄春香</t>
  </si>
  <si>
    <t>罗岩村村委会</t>
  </si>
  <si>
    <t>龙庆贵</t>
  </si>
  <si>
    <t>茶溪村委会</t>
  </si>
  <si>
    <t>杨学铁</t>
  </si>
  <si>
    <t>金坳村村委会</t>
  </si>
  <si>
    <t>杨仁晒</t>
  </si>
  <si>
    <t>长田村村委会</t>
  </si>
  <si>
    <t>龙国高</t>
  </si>
  <si>
    <t>鸿鑫村村委会</t>
  </si>
  <si>
    <t>杨学英</t>
  </si>
  <si>
    <t>龙山村村委会</t>
  </si>
  <si>
    <t>黄才均</t>
  </si>
  <si>
    <t>黄珍兵</t>
  </si>
  <si>
    <t>黄根生</t>
  </si>
  <si>
    <t>杨仲和</t>
  </si>
  <si>
    <t>黄小平</t>
  </si>
  <si>
    <t>黄才平</t>
  </si>
  <si>
    <t>邱水平</t>
  </si>
  <si>
    <t>黄珍前</t>
  </si>
  <si>
    <t>杨仲国</t>
  </si>
  <si>
    <t>杨艳青</t>
  </si>
  <si>
    <t>龙洋村村委会</t>
  </si>
  <si>
    <t>杨思祥</t>
  </si>
  <si>
    <t>田其华</t>
  </si>
  <si>
    <t>杨海桃</t>
  </si>
  <si>
    <t>杨志荣</t>
  </si>
  <si>
    <t>龙神村村委会</t>
  </si>
  <si>
    <t>杨学纲</t>
  </si>
  <si>
    <t>邓茂岩</t>
  </si>
  <si>
    <t>杨志铎</t>
  </si>
  <si>
    <t>杨铁钢</t>
  </si>
  <si>
    <t>蒲昭铁</t>
  </si>
  <si>
    <t>李忠发</t>
  </si>
  <si>
    <t>禾梨坳乡</t>
  </si>
  <si>
    <t>严家屋场村村委会</t>
  </si>
  <si>
    <t>杨才富</t>
  </si>
  <si>
    <t>杨学金</t>
  </si>
  <si>
    <t>黄大升</t>
  </si>
  <si>
    <t>冷水溪乡</t>
  </si>
  <si>
    <t>龙孔坪村村委会</t>
  </si>
  <si>
    <t>杨学元</t>
  </si>
  <si>
    <t>洞下场乡</t>
  </si>
  <si>
    <t>岩板田村村委会</t>
  </si>
  <si>
    <t>杨全彬</t>
  </si>
  <si>
    <t>杨树林</t>
  </si>
  <si>
    <t>杨志凯</t>
  </si>
  <si>
    <t>蒲祖和</t>
  </si>
  <si>
    <t>粟竹清</t>
  </si>
  <si>
    <t>天堂坪村村委会</t>
  </si>
  <si>
    <t>粟昌军</t>
  </si>
  <si>
    <t>补元珍</t>
  </si>
  <si>
    <t>谭书文</t>
  </si>
  <si>
    <t>张成林</t>
  </si>
  <si>
    <t>张克长</t>
  </si>
  <si>
    <t>谭久德</t>
  </si>
  <si>
    <t>古尧村村委会</t>
  </si>
  <si>
    <t>谭久全</t>
  </si>
  <si>
    <t>粟述桃</t>
  </si>
  <si>
    <t>杨艳军</t>
  </si>
  <si>
    <t>杨国权</t>
  </si>
  <si>
    <t>粟后生</t>
  </si>
  <si>
    <t>杨顺斌</t>
  </si>
  <si>
    <t>楠木坪镇</t>
  </si>
  <si>
    <t>古坡冲村村委会</t>
  </si>
  <si>
    <t>何珍香</t>
  </si>
  <si>
    <t>古坡界村村委会</t>
  </si>
  <si>
    <t>杨全忠</t>
  </si>
  <si>
    <t>大坪头村村委会</t>
  </si>
  <si>
    <t>罗文武</t>
  </si>
  <si>
    <t>蒲祖松</t>
  </si>
  <si>
    <t>岩山背村村委会</t>
  </si>
  <si>
    <t>蔡亨见</t>
  </si>
  <si>
    <t>杨德忠</t>
  </si>
  <si>
    <t>李光荣</t>
  </si>
  <si>
    <t>谭良贵</t>
  </si>
  <si>
    <t>曹家田村村委会</t>
  </si>
  <si>
    <t>谭诗元</t>
  </si>
  <si>
    <t>杨天松</t>
  </si>
  <si>
    <t>杨德梅</t>
  </si>
  <si>
    <t>罗宗银</t>
  </si>
  <si>
    <t>桂竹冲村村委会</t>
  </si>
  <si>
    <t>杨承发</t>
  </si>
  <si>
    <t>谭文作</t>
  </si>
  <si>
    <t>谭小春</t>
  </si>
  <si>
    <t>郑秀松</t>
  </si>
  <si>
    <t>桂竹沅村委会</t>
  </si>
  <si>
    <t>郑复有</t>
  </si>
  <si>
    <t>楠木坪村村委会</t>
  </si>
  <si>
    <t>吴英松</t>
  </si>
  <si>
    <t>沅冲村村委会</t>
  </si>
  <si>
    <t>毛兆坠</t>
  </si>
  <si>
    <t>三道坑镇</t>
  </si>
  <si>
    <t>茶坪村村委会</t>
  </si>
  <si>
    <t>李建和</t>
  </si>
  <si>
    <t>芷溪村村委会</t>
  </si>
  <si>
    <t>毛家汉</t>
  </si>
  <si>
    <t>王地清</t>
  </si>
  <si>
    <t>恶滩村村委会</t>
  </si>
  <si>
    <t>张良金</t>
  </si>
  <si>
    <t>木叶溪村村委会</t>
  </si>
  <si>
    <t>滕树海</t>
  </si>
  <si>
    <t>金厂坪村村委会</t>
  </si>
  <si>
    <t>余少金</t>
  </si>
  <si>
    <t>杨茂刚</t>
  </si>
  <si>
    <t>肖德坪</t>
  </si>
  <si>
    <t>尹文刚</t>
  </si>
  <si>
    <t>杨天财</t>
  </si>
  <si>
    <t>杨宏良</t>
  </si>
  <si>
    <t>张秀茂</t>
  </si>
  <si>
    <t>龙启海</t>
  </si>
  <si>
    <t>杨宏友</t>
  </si>
  <si>
    <t>杨成贵</t>
  </si>
  <si>
    <t>涂孝善</t>
  </si>
  <si>
    <t>杨顺元</t>
  </si>
  <si>
    <t>杨顺红</t>
  </si>
  <si>
    <t>陈前忠</t>
  </si>
  <si>
    <t>总数量
（公斤）</t>
    <phoneticPr fontId="1" type="noConversion"/>
  </si>
  <si>
    <r>
      <rPr>
        <b/>
        <sz val="10"/>
        <rFont val="宋体"/>
        <family val="3"/>
        <charset val="134"/>
      </rPr>
      <t>芷政办函</t>
    </r>
    <r>
      <rPr>
        <b/>
        <sz val="10"/>
        <rFont val="等线"/>
        <family val="3"/>
        <charset val="134"/>
      </rPr>
      <t>〔</t>
    </r>
    <r>
      <rPr>
        <b/>
        <sz val="10"/>
        <rFont val="Arial"/>
        <family val="2"/>
      </rPr>
      <t>2022</t>
    </r>
    <r>
      <rPr>
        <b/>
        <sz val="10"/>
        <rFont val="等线"/>
        <family val="3"/>
        <charset val="134"/>
      </rPr>
      <t>〕</t>
    </r>
    <r>
      <rPr>
        <b/>
        <sz val="10"/>
        <rFont val="Arial"/>
        <family val="2"/>
      </rPr>
      <t>7</t>
    </r>
    <r>
      <rPr>
        <b/>
        <sz val="10"/>
        <rFont val="等线"/>
        <family val="3"/>
        <charset val="134"/>
      </rPr>
      <t>号文件补贴金额（元）</t>
    </r>
    <phoneticPr fontId="1" type="noConversion"/>
  </si>
  <si>
    <t>制表单位：芷江侗族自治县烟草办公室</t>
    <phoneticPr fontId="1" type="noConversion"/>
  </si>
  <si>
    <t>土桥镇 汇总</t>
  </si>
  <si>
    <t>芷江镇 汇总</t>
  </si>
  <si>
    <t>晓坪乡 汇总</t>
  </si>
  <si>
    <t>梨溪口乡 汇总</t>
  </si>
  <si>
    <t>新店坪镇 汇总</t>
  </si>
  <si>
    <t>大树坳乡 汇总</t>
  </si>
  <si>
    <t>碧涌镇 汇总</t>
  </si>
  <si>
    <t>禾梨坳乡 汇总</t>
  </si>
  <si>
    <t>冷水溪乡 汇总</t>
  </si>
  <si>
    <t>洞下场乡 汇总</t>
  </si>
  <si>
    <t>楠木坪镇 汇总</t>
  </si>
  <si>
    <t>三道坑镇 汇总</t>
  </si>
  <si>
    <t>总计</t>
  </si>
  <si>
    <t>折担数
（担）</t>
    <phoneticPr fontId="1" type="noConversion"/>
  </si>
  <si>
    <t>姓名</t>
    <phoneticPr fontId="1" type="noConversion"/>
  </si>
  <si>
    <t>芷江县2022年烟农补贴花名册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</si>
</sst>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0"/>
      <name val="Arial"/>
      <family val="2"/>
    </font>
    <font>
      <sz val="9"/>
      <name val="宋体"/>
      <family val="3"/>
      <charset val="134"/>
    </font>
    <font>
      <sz val="10"/>
      <color rgb="FFFF0000"/>
      <name val="Arial"/>
      <family val="2"/>
    </font>
    <font>
      <sz val="10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0"/>
      <name val="等线"/>
      <family val="3"/>
      <charset val="134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right" vertical="center" wrapText="1"/>
    </xf>
    <xf numFmtId="176" fontId="0" fillId="0" borderId="5" xfId="0" applyNumberFormat="1" applyBorder="1" applyAlignment="1">
      <alignment horizontal="right" vertical="center" wrapText="1"/>
    </xf>
    <xf numFmtId="176" fontId="0" fillId="0" borderId="4" xfId="0" applyNumberFormat="1" applyBorder="1" applyAlignment="1">
      <alignment horizontal="right" vertical="center" wrapText="1"/>
    </xf>
    <xf numFmtId="0" fontId="0" fillId="0" borderId="5" xfId="0" applyNumberFormat="1" applyBorder="1" applyAlignment="1">
      <alignment horizontal="right" vertical="center" wrapText="1"/>
    </xf>
    <xf numFmtId="176" fontId="0" fillId="0" borderId="4" xfId="0" applyNumberFormat="1" applyFont="1" applyBorder="1" applyAlignment="1">
      <alignment horizontal="right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right" vertical="center" wrapText="1"/>
    </xf>
    <xf numFmtId="0" fontId="0" fillId="0" borderId="6" xfId="0" applyNumberForma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0" fillId="0" borderId="2" xfId="0" applyNumberForma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right" vertical="center" wrapText="1"/>
    </xf>
    <xf numFmtId="176" fontId="0" fillId="0" borderId="3" xfId="0" applyNumberFormat="1" applyBorder="1" applyAlignment="1">
      <alignment horizontal="right" vertical="center" wrapText="1"/>
    </xf>
    <xf numFmtId="176" fontId="0" fillId="0" borderId="13" xfId="0" applyNumberFormat="1" applyBorder="1" applyAlignment="1">
      <alignment horizontal="right" vertical="center" wrapText="1"/>
    </xf>
    <xf numFmtId="0" fontId="0" fillId="0" borderId="15" xfId="0" applyNumberFormat="1" applyBorder="1" applyAlignment="1">
      <alignment horizontal="right" vertical="center" wrapText="1"/>
    </xf>
    <xf numFmtId="176" fontId="0" fillId="0" borderId="13" xfId="0" applyNumberFormat="1" applyFont="1" applyBorder="1" applyAlignment="1">
      <alignment horizontal="right" vertical="center" wrapText="1"/>
    </xf>
    <xf numFmtId="0" fontId="4" fillId="0" borderId="4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0" xfId="0" applyNumberFormat="1" applyFont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right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0"/>
  <sheetViews>
    <sheetView tabSelected="1" zoomScaleNormal="100" workbookViewId="0">
      <pane ySplit="5" topLeftCell="A6" activePane="bottomLeft" state="frozen"/>
      <selection pane="bottomLeft" activeCell="AD14" sqref="AD14"/>
    </sheetView>
  </sheetViews>
  <sheetFormatPr defaultRowHeight="18.75" customHeight="1" outlineLevelRow="2"/>
  <cols>
    <col min="1" max="1" width="8.28515625" style="19" customWidth="1"/>
    <col min="2" max="2" width="9.140625" style="19" bestFit="1" customWidth="1"/>
    <col min="3" max="3" width="20.85546875" style="19" customWidth="1"/>
    <col min="4" max="4" width="12.5703125" style="1" hidden="1" customWidth="1"/>
    <col min="5" max="6" width="16.85546875" style="1" hidden="1" customWidth="1"/>
    <col min="7" max="7" width="12.5703125" style="1" hidden="1" customWidth="1"/>
    <col min="8" max="8" width="15.42578125" style="1" hidden="1" customWidth="1"/>
    <col min="9" max="9" width="16.85546875" style="1" hidden="1" customWidth="1"/>
    <col min="10" max="10" width="11" style="1" hidden="1" customWidth="1"/>
    <col min="11" max="12" width="14" style="1" hidden="1" customWidth="1"/>
    <col min="13" max="13" width="11" style="1" bestFit="1" customWidth="1"/>
    <col min="14" max="14" width="10.85546875" style="1" customWidth="1"/>
    <col min="15" max="15" width="14.140625" style="1" customWidth="1"/>
    <col min="16" max="16" width="12.7109375" style="1" customWidth="1"/>
    <col min="17" max="17" width="13.7109375" style="1" hidden="1" customWidth="1"/>
    <col min="18" max="18" width="14.7109375" style="1" hidden="1" customWidth="1"/>
    <col min="19" max="19" width="13.7109375" style="1" hidden="1" customWidth="1"/>
    <col min="20" max="20" width="9.7109375" style="1" hidden="1" customWidth="1"/>
    <col min="21" max="21" width="8.140625" style="1" hidden="1" customWidth="1"/>
    <col min="22" max="22" width="7.7109375" style="1" hidden="1" customWidth="1"/>
    <col min="23" max="23" width="7.28515625" style="1" hidden="1" customWidth="1"/>
    <col min="24" max="24" width="12.7109375" style="2" customWidth="1"/>
    <col min="25" max="26" width="12.7109375" style="1" customWidth="1"/>
    <col min="27" max="33" width="9.140625" style="1"/>
    <col min="34" max="16384" width="9.140625" style="19"/>
  </cols>
  <sheetData>
    <row r="1" spans="1:27" ht="26.25" customHeight="1">
      <c r="A1" s="54" t="s">
        <v>376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7" ht="18.7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7" ht="18.75" customHeight="1">
      <c r="A3" s="22" t="s">
        <v>360</v>
      </c>
      <c r="B3" s="3"/>
      <c r="C3" s="3"/>
      <c r="D3" s="4"/>
      <c r="E3" s="4"/>
      <c r="F3" s="4"/>
      <c r="G3" s="4"/>
      <c r="H3" s="4"/>
      <c r="I3" s="4"/>
      <c r="J3" s="4"/>
      <c r="K3" s="4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7" ht="18.75" customHeight="1">
      <c r="A4" s="68" t="s">
        <v>375</v>
      </c>
      <c r="B4" s="49" t="s">
        <v>0</v>
      </c>
      <c r="C4" s="49" t="s">
        <v>1</v>
      </c>
      <c r="D4" s="24" t="s">
        <v>2</v>
      </c>
      <c r="E4" s="25"/>
      <c r="F4" s="25"/>
      <c r="G4" s="24" t="s">
        <v>3</v>
      </c>
      <c r="H4" s="25"/>
      <c r="I4" s="25"/>
      <c r="J4" s="24" t="s">
        <v>4</v>
      </c>
      <c r="K4" s="25"/>
      <c r="L4" s="25"/>
      <c r="M4" s="62" t="s">
        <v>358</v>
      </c>
      <c r="N4" s="64" t="s">
        <v>374</v>
      </c>
      <c r="O4" s="61" t="s">
        <v>5</v>
      </c>
      <c r="P4" s="61"/>
      <c r="Q4" s="55" t="s">
        <v>6</v>
      </c>
      <c r="R4" s="57" t="s">
        <v>7</v>
      </c>
      <c r="S4" s="57" t="s">
        <v>8</v>
      </c>
      <c r="T4" s="57" t="s">
        <v>9</v>
      </c>
      <c r="U4" s="59" t="s">
        <v>10</v>
      </c>
      <c r="V4" s="51" t="s">
        <v>11</v>
      </c>
      <c r="W4" s="51" t="s">
        <v>12</v>
      </c>
      <c r="X4" s="53" t="s">
        <v>359</v>
      </c>
      <c r="Y4" s="53"/>
      <c r="Z4" s="53"/>
    </row>
    <row r="5" spans="1:27" ht="18.75" customHeight="1">
      <c r="A5" s="50"/>
      <c r="B5" s="50"/>
      <c r="C5" s="50"/>
      <c r="D5" s="24" t="s">
        <v>2</v>
      </c>
      <c r="E5" s="25"/>
      <c r="F5" s="25"/>
      <c r="G5" s="24" t="s">
        <v>3</v>
      </c>
      <c r="H5" s="25"/>
      <c r="I5" s="25"/>
      <c r="J5" s="24" t="s">
        <v>4</v>
      </c>
      <c r="K5" s="25"/>
      <c r="L5" s="25"/>
      <c r="M5" s="63"/>
      <c r="N5" s="65"/>
      <c r="O5" s="5" t="s">
        <v>13</v>
      </c>
      <c r="P5" s="5" t="s">
        <v>14</v>
      </c>
      <c r="Q5" s="56"/>
      <c r="R5" s="58"/>
      <c r="S5" s="58"/>
      <c r="T5" s="58"/>
      <c r="U5" s="60"/>
      <c r="V5" s="52"/>
      <c r="W5" s="52"/>
      <c r="X5" s="23" t="s">
        <v>15</v>
      </c>
      <c r="Y5" s="5" t="s">
        <v>16</v>
      </c>
      <c r="Z5" s="5" t="s">
        <v>0</v>
      </c>
    </row>
    <row r="6" spans="1:27" ht="18.75" customHeight="1" outlineLevel="2">
      <c r="A6" s="7" t="s">
        <v>17</v>
      </c>
      <c r="B6" s="7" t="s">
        <v>18</v>
      </c>
      <c r="C6" s="7" t="s">
        <v>19</v>
      </c>
      <c r="D6" s="8">
        <v>788.9</v>
      </c>
      <c r="E6" s="8">
        <v>25362.42</v>
      </c>
      <c r="F6" s="8">
        <v>52.68</v>
      </c>
      <c r="G6" s="8">
        <v>594.4</v>
      </c>
      <c r="H6" s="8">
        <v>14113.16</v>
      </c>
      <c r="I6" s="8">
        <v>39.69</v>
      </c>
      <c r="J6" s="8">
        <v>114.2</v>
      </c>
      <c r="K6" s="8">
        <v>479.64</v>
      </c>
      <c r="L6" s="8">
        <v>7.63</v>
      </c>
      <c r="M6" s="9">
        <v>1497.5</v>
      </c>
      <c r="N6" s="10">
        <f>M6/50</f>
        <v>29.95</v>
      </c>
      <c r="O6" s="11"/>
      <c r="P6" s="11">
        <f>N6</f>
        <v>29.95</v>
      </c>
      <c r="Q6" s="9">
        <v>39955.22</v>
      </c>
      <c r="R6" s="9">
        <v>4467.72</v>
      </c>
      <c r="S6" s="9">
        <v>44422.94</v>
      </c>
      <c r="T6" s="9">
        <v>4994.3999999999996</v>
      </c>
      <c r="U6" s="12">
        <v>187.19</v>
      </c>
      <c r="V6" s="11">
        <f>Q6/M6</f>
        <v>26.681282136894826</v>
      </c>
      <c r="W6" s="11">
        <f>S6/M6</f>
        <v>29.664734557595995</v>
      </c>
      <c r="X6" s="13">
        <f>Y6+Z6</f>
        <v>1198</v>
      </c>
      <c r="Y6" s="13">
        <f>ROUND(IF(P6="",O6*40,(O6+P6)*20),0)</f>
        <v>599</v>
      </c>
      <c r="Z6" s="13">
        <f>ROUND(IF(P6="",O6*40,(O6+P6)*20),0)</f>
        <v>599</v>
      </c>
      <c r="AA6" s="14"/>
    </row>
    <row r="7" spans="1:27" ht="18.75" customHeight="1" outlineLevel="2">
      <c r="A7" s="7" t="s">
        <v>20</v>
      </c>
      <c r="B7" s="7" t="s">
        <v>18</v>
      </c>
      <c r="C7" s="7" t="s">
        <v>19</v>
      </c>
      <c r="D7" s="8">
        <v>358.7</v>
      </c>
      <c r="E7" s="8">
        <v>12099.1</v>
      </c>
      <c r="F7" s="8">
        <v>51.26</v>
      </c>
      <c r="G7" s="8">
        <v>330.5</v>
      </c>
      <c r="H7" s="8">
        <v>7762.32</v>
      </c>
      <c r="I7" s="8">
        <v>47.23</v>
      </c>
      <c r="J7" s="8">
        <v>10.5</v>
      </c>
      <c r="K7" s="8">
        <v>44.1</v>
      </c>
      <c r="L7" s="8">
        <v>1.5</v>
      </c>
      <c r="M7" s="9">
        <v>699.7</v>
      </c>
      <c r="N7" s="10">
        <f t="shared" ref="N7:N70" si="0">M7/50</f>
        <v>13.994000000000002</v>
      </c>
      <c r="O7" s="11"/>
      <c r="P7" s="11">
        <f>N7</f>
        <v>13.994000000000002</v>
      </c>
      <c r="Q7" s="9">
        <v>19905.52</v>
      </c>
      <c r="R7" s="9">
        <v>2090.2800000000002</v>
      </c>
      <c r="S7" s="9">
        <v>21995.8</v>
      </c>
      <c r="T7" s="9">
        <v>4976.38</v>
      </c>
      <c r="U7" s="12">
        <v>174.93</v>
      </c>
      <c r="V7" s="11">
        <f t="shared" ref="V7:V70" si="1">Q7/M7</f>
        <v>28.448649421180505</v>
      </c>
      <c r="W7" s="11">
        <f t="shared" ref="W7:W70" si="2">S7/M7</f>
        <v>31.436044018865225</v>
      </c>
      <c r="X7" s="13">
        <f t="shared" ref="X7:X70" si="3">Y7+Z7</f>
        <v>560</v>
      </c>
      <c r="Y7" s="13">
        <f t="shared" ref="Y7:Y70" si="4">ROUND(IF(P7="",O7*40,(O7+P7)*20),0)</f>
        <v>280</v>
      </c>
      <c r="Z7" s="13">
        <f t="shared" ref="Z7:Z70" si="5">ROUND(IF(P7="",O7*40,(O7+P7)*20),0)</f>
        <v>280</v>
      </c>
      <c r="AA7" s="14"/>
    </row>
    <row r="8" spans="1:27" ht="18.75" customHeight="1" outlineLevel="2">
      <c r="A8" s="7" t="s">
        <v>21</v>
      </c>
      <c r="B8" s="7" t="s">
        <v>18</v>
      </c>
      <c r="C8" s="7" t="s">
        <v>19</v>
      </c>
      <c r="D8" s="8">
        <v>5676.7</v>
      </c>
      <c r="E8" s="8">
        <v>199912.92</v>
      </c>
      <c r="F8" s="8">
        <v>60.42</v>
      </c>
      <c r="G8" s="8">
        <v>2967</v>
      </c>
      <c r="H8" s="8">
        <v>71415.92</v>
      </c>
      <c r="I8" s="8">
        <v>31.58</v>
      </c>
      <c r="J8" s="8">
        <v>751.5</v>
      </c>
      <c r="K8" s="8">
        <v>3156.3</v>
      </c>
      <c r="L8" s="8">
        <v>8</v>
      </c>
      <c r="M8" s="9">
        <v>9395.2000000000007</v>
      </c>
      <c r="N8" s="10">
        <f t="shared" si="0"/>
        <v>187.90400000000002</v>
      </c>
      <c r="O8" s="11">
        <f>N8*0.21</f>
        <v>39.459840000000007</v>
      </c>
      <c r="P8" s="11">
        <f>N8*0.79</f>
        <v>148.44416000000004</v>
      </c>
      <c r="Q8" s="9">
        <v>274485.14</v>
      </c>
      <c r="R8" s="9">
        <v>32881.480000000003</v>
      </c>
      <c r="S8" s="9">
        <v>307366.62</v>
      </c>
      <c r="T8" s="9">
        <v>4158.87</v>
      </c>
      <c r="U8" s="12">
        <v>142.35</v>
      </c>
      <c r="V8" s="11">
        <f t="shared" si="1"/>
        <v>29.215465344005448</v>
      </c>
      <c r="W8" s="11">
        <f t="shared" si="2"/>
        <v>32.715282271798365</v>
      </c>
      <c r="X8" s="13">
        <f t="shared" si="3"/>
        <v>7516</v>
      </c>
      <c r="Y8" s="13">
        <f t="shared" si="4"/>
        <v>3758</v>
      </c>
      <c r="Z8" s="13">
        <f t="shared" si="5"/>
        <v>3758</v>
      </c>
      <c r="AA8" s="14"/>
    </row>
    <row r="9" spans="1:27" ht="18.75" customHeight="1" outlineLevel="2">
      <c r="A9" s="7" t="s">
        <v>22</v>
      </c>
      <c r="B9" s="7" t="s">
        <v>18</v>
      </c>
      <c r="C9" s="7" t="s">
        <v>19</v>
      </c>
      <c r="D9" s="8">
        <v>930</v>
      </c>
      <c r="E9" s="8">
        <v>31214.94</v>
      </c>
      <c r="F9" s="8">
        <v>58.64</v>
      </c>
      <c r="G9" s="8">
        <v>545.70000000000005</v>
      </c>
      <c r="H9" s="8">
        <v>12819.16</v>
      </c>
      <c r="I9" s="8">
        <v>34.409999999999997</v>
      </c>
      <c r="J9" s="8">
        <v>110.2</v>
      </c>
      <c r="K9" s="8">
        <v>462.84</v>
      </c>
      <c r="L9" s="8">
        <v>6.95</v>
      </c>
      <c r="M9" s="9">
        <v>1585.9</v>
      </c>
      <c r="N9" s="10">
        <f t="shared" si="0"/>
        <v>31.718000000000004</v>
      </c>
      <c r="O9" s="11"/>
      <c r="P9" s="11">
        <f>N9</f>
        <v>31.718000000000004</v>
      </c>
      <c r="Q9" s="9">
        <v>44496.94</v>
      </c>
      <c r="R9" s="9">
        <v>5002.22</v>
      </c>
      <c r="S9" s="9">
        <v>49499.16</v>
      </c>
      <c r="T9" s="9">
        <v>4449.6899999999996</v>
      </c>
      <c r="U9" s="12">
        <v>158.59</v>
      </c>
      <c r="V9" s="11">
        <f t="shared" si="1"/>
        <v>28.057847279147488</v>
      </c>
      <c r="W9" s="11">
        <f t="shared" si="2"/>
        <v>31.212031023393656</v>
      </c>
      <c r="X9" s="13">
        <f t="shared" si="3"/>
        <v>1268</v>
      </c>
      <c r="Y9" s="13">
        <f t="shared" si="4"/>
        <v>634</v>
      </c>
      <c r="Z9" s="13">
        <f t="shared" si="5"/>
        <v>634</v>
      </c>
      <c r="AA9" s="14"/>
    </row>
    <row r="10" spans="1:27" ht="18.75" customHeight="1" outlineLevel="2">
      <c r="A10" s="7" t="s">
        <v>23</v>
      </c>
      <c r="B10" s="7" t="s">
        <v>18</v>
      </c>
      <c r="C10" s="7" t="s">
        <v>19</v>
      </c>
      <c r="D10" s="8">
        <v>658.7</v>
      </c>
      <c r="E10" s="8">
        <v>22632</v>
      </c>
      <c r="F10" s="8">
        <v>54.08</v>
      </c>
      <c r="G10" s="8">
        <v>461.9</v>
      </c>
      <c r="H10" s="8">
        <v>11030.32</v>
      </c>
      <c r="I10" s="8">
        <v>37.92</v>
      </c>
      <c r="J10" s="8">
        <v>97.4</v>
      </c>
      <c r="K10" s="8">
        <v>409.08</v>
      </c>
      <c r="L10" s="8">
        <v>8</v>
      </c>
      <c r="M10" s="9">
        <v>1218</v>
      </c>
      <c r="N10" s="10">
        <f t="shared" si="0"/>
        <v>24.36</v>
      </c>
      <c r="O10" s="11"/>
      <c r="P10" s="11">
        <f>N10</f>
        <v>24.36</v>
      </c>
      <c r="Q10" s="9">
        <v>34071.4</v>
      </c>
      <c r="R10" s="9">
        <v>3882.58</v>
      </c>
      <c r="S10" s="9">
        <v>37953.980000000003</v>
      </c>
      <c r="T10" s="9">
        <v>4867.34</v>
      </c>
      <c r="U10" s="12">
        <v>174</v>
      </c>
      <c r="V10" s="11">
        <f t="shared" si="1"/>
        <v>27.973234811165845</v>
      </c>
      <c r="W10" s="11">
        <f t="shared" si="2"/>
        <v>31.160903119868639</v>
      </c>
      <c r="X10" s="13">
        <f t="shared" si="3"/>
        <v>974</v>
      </c>
      <c r="Y10" s="13">
        <f t="shared" si="4"/>
        <v>487</v>
      </c>
      <c r="Z10" s="13">
        <f t="shared" si="5"/>
        <v>487</v>
      </c>
      <c r="AA10" s="14"/>
    </row>
    <row r="11" spans="1:27" ht="18.75" customHeight="1" outlineLevel="2">
      <c r="A11" s="7" t="s">
        <v>24</v>
      </c>
      <c r="B11" s="7" t="s">
        <v>18</v>
      </c>
      <c r="C11" s="7" t="s">
        <v>25</v>
      </c>
      <c r="D11" s="8">
        <v>403.2</v>
      </c>
      <c r="E11" s="8">
        <v>13936.8</v>
      </c>
      <c r="F11" s="8">
        <v>63.13</v>
      </c>
      <c r="G11" s="8">
        <v>186.3</v>
      </c>
      <c r="H11" s="8">
        <v>4530.6400000000003</v>
      </c>
      <c r="I11" s="8">
        <v>29.17</v>
      </c>
      <c r="J11" s="8">
        <v>49.2</v>
      </c>
      <c r="K11" s="8">
        <v>206.64</v>
      </c>
      <c r="L11" s="8">
        <v>7.7</v>
      </c>
      <c r="M11" s="9">
        <v>638.70000000000005</v>
      </c>
      <c r="N11" s="10">
        <f t="shared" si="0"/>
        <v>12.774000000000001</v>
      </c>
      <c r="O11" s="11"/>
      <c r="P11" s="11">
        <f>N11</f>
        <v>12.774000000000001</v>
      </c>
      <c r="Q11" s="9">
        <v>18674.080000000002</v>
      </c>
      <c r="R11" s="9">
        <v>2309.02</v>
      </c>
      <c r="S11" s="9">
        <v>20983.1</v>
      </c>
      <c r="T11" s="9">
        <v>4668.5200000000004</v>
      </c>
      <c r="U11" s="12">
        <v>159.68</v>
      </c>
      <c r="V11" s="11">
        <f t="shared" si="1"/>
        <v>29.237638954125568</v>
      </c>
      <c r="W11" s="11">
        <f t="shared" si="2"/>
        <v>32.852826052919987</v>
      </c>
      <c r="X11" s="13">
        <f t="shared" si="3"/>
        <v>510</v>
      </c>
      <c r="Y11" s="13">
        <f t="shared" si="4"/>
        <v>255</v>
      </c>
      <c r="Z11" s="13">
        <f t="shared" si="5"/>
        <v>255</v>
      </c>
      <c r="AA11" s="14"/>
    </row>
    <row r="12" spans="1:27" ht="18.75" customHeight="1" outlineLevel="2">
      <c r="A12" s="7" t="s">
        <v>26</v>
      </c>
      <c r="B12" s="7" t="s">
        <v>18</v>
      </c>
      <c r="C12" s="7" t="s">
        <v>27</v>
      </c>
      <c r="D12" s="8">
        <v>2765.7</v>
      </c>
      <c r="E12" s="8">
        <v>95412.18</v>
      </c>
      <c r="F12" s="8">
        <v>52.84</v>
      </c>
      <c r="G12" s="8">
        <v>2050.1</v>
      </c>
      <c r="H12" s="8">
        <v>48574.720000000001</v>
      </c>
      <c r="I12" s="8">
        <v>39.17</v>
      </c>
      <c r="J12" s="8">
        <v>418.2</v>
      </c>
      <c r="K12" s="8">
        <v>1756.44</v>
      </c>
      <c r="L12" s="8">
        <v>7.99</v>
      </c>
      <c r="M12" s="9">
        <v>5234</v>
      </c>
      <c r="N12" s="10">
        <f t="shared" si="0"/>
        <v>104.68</v>
      </c>
      <c r="O12" s="11"/>
      <c r="P12" s="11">
        <f>N12</f>
        <v>104.68</v>
      </c>
      <c r="Q12" s="9">
        <v>145743.34</v>
      </c>
      <c r="R12" s="9">
        <v>16069.8</v>
      </c>
      <c r="S12" s="9">
        <v>161813.14000000001</v>
      </c>
      <c r="T12" s="9">
        <v>4416.46</v>
      </c>
      <c r="U12" s="12">
        <v>158.61000000000001</v>
      </c>
      <c r="V12" s="11">
        <f t="shared" si="1"/>
        <v>27.845498662590753</v>
      </c>
      <c r="W12" s="11">
        <f t="shared" si="2"/>
        <v>30.915769965609478</v>
      </c>
      <c r="X12" s="13">
        <f t="shared" si="3"/>
        <v>4188</v>
      </c>
      <c r="Y12" s="13">
        <f t="shared" si="4"/>
        <v>2094</v>
      </c>
      <c r="Z12" s="13">
        <f t="shared" si="5"/>
        <v>2094</v>
      </c>
      <c r="AA12" s="14"/>
    </row>
    <row r="13" spans="1:27" ht="18.75" customHeight="1" outlineLevel="2">
      <c r="A13" s="7" t="s">
        <v>28</v>
      </c>
      <c r="B13" s="7" t="s">
        <v>18</v>
      </c>
      <c r="C13" s="7" t="s">
        <v>27</v>
      </c>
      <c r="D13" s="8">
        <v>4477.5</v>
      </c>
      <c r="E13" s="8">
        <v>156133.32</v>
      </c>
      <c r="F13" s="8">
        <v>42.2</v>
      </c>
      <c r="G13" s="8">
        <v>5284.7</v>
      </c>
      <c r="H13" s="8">
        <v>126091.88</v>
      </c>
      <c r="I13" s="8">
        <v>49.81</v>
      </c>
      <c r="J13" s="8">
        <v>847.2</v>
      </c>
      <c r="K13" s="8">
        <v>3558.24</v>
      </c>
      <c r="L13" s="8">
        <v>7.99</v>
      </c>
      <c r="M13" s="9">
        <v>10609.4</v>
      </c>
      <c r="N13" s="10">
        <f t="shared" si="0"/>
        <v>212.18799999999999</v>
      </c>
      <c r="O13" s="11">
        <f>N13*0.21</f>
        <v>44.559479999999994</v>
      </c>
      <c r="P13" s="11">
        <f>N13*0.79</f>
        <v>167.62852000000001</v>
      </c>
      <c r="Q13" s="9">
        <v>285783.44</v>
      </c>
      <c r="R13" s="9">
        <v>30988.48</v>
      </c>
      <c r="S13" s="9">
        <v>316771.92</v>
      </c>
      <c r="T13" s="9">
        <v>3175.37</v>
      </c>
      <c r="U13" s="12">
        <v>117.88</v>
      </c>
      <c r="V13" s="11">
        <f t="shared" si="1"/>
        <v>26.936814522970199</v>
      </c>
      <c r="W13" s="11">
        <f t="shared" si="2"/>
        <v>29.857665843497276</v>
      </c>
      <c r="X13" s="13">
        <f t="shared" si="3"/>
        <v>8488</v>
      </c>
      <c r="Y13" s="13">
        <f t="shared" si="4"/>
        <v>4244</v>
      </c>
      <c r="Z13" s="13">
        <f t="shared" si="5"/>
        <v>4244</v>
      </c>
      <c r="AA13" s="14"/>
    </row>
    <row r="14" spans="1:27" ht="18.75" customHeight="1" outlineLevel="2">
      <c r="A14" s="7" t="s">
        <v>29</v>
      </c>
      <c r="B14" s="7" t="s">
        <v>18</v>
      </c>
      <c r="C14" s="7" t="s">
        <v>27</v>
      </c>
      <c r="D14" s="8">
        <v>8352.7999999999993</v>
      </c>
      <c r="E14" s="8">
        <v>291755.59999999998</v>
      </c>
      <c r="F14" s="8">
        <v>60.26</v>
      </c>
      <c r="G14" s="8">
        <v>4400.7</v>
      </c>
      <c r="H14" s="8">
        <v>105188.16</v>
      </c>
      <c r="I14" s="8">
        <v>31.75</v>
      </c>
      <c r="J14" s="8">
        <v>1108.9000000000001</v>
      </c>
      <c r="K14" s="8">
        <v>4657.38</v>
      </c>
      <c r="L14" s="8">
        <v>8</v>
      </c>
      <c r="M14" s="9">
        <v>13862.4</v>
      </c>
      <c r="N14" s="10">
        <f t="shared" si="0"/>
        <v>277.24799999999999</v>
      </c>
      <c r="O14" s="11"/>
      <c r="P14" s="11">
        <f>N14</f>
        <v>277.24799999999999</v>
      </c>
      <c r="Q14" s="9">
        <v>401601.14</v>
      </c>
      <c r="R14" s="9">
        <v>46991.64</v>
      </c>
      <c r="S14" s="9">
        <v>448592.78</v>
      </c>
      <c r="T14" s="9">
        <v>4413.2</v>
      </c>
      <c r="U14" s="12">
        <v>152.33000000000001</v>
      </c>
      <c r="V14" s="11">
        <f t="shared" si="1"/>
        <v>28.970534683748848</v>
      </c>
      <c r="W14" s="11">
        <f t="shared" si="2"/>
        <v>32.360397910895664</v>
      </c>
      <c r="X14" s="13">
        <f t="shared" si="3"/>
        <v>11090</v>
      </c>
      <c r="Y14" s="13">
        <f t="shared" si="4"/>
        <v>5545</v>
      </c>
      <c r="Z14" s="13">
        <f t="shared" si="5"/>
        <v>5545</v>
      </c>
      <c r="AA14" s="14"/>
    </row>
    <row r="15" spans="1:27" ht="18.75" customHeight="1" outlineLevel="2">
      <c r="A15" s="7" t="s">
        <v>30</v>
      </c>
      <c r="B15" s="7" t="s">
        <v>18</v>
      </c>
      <c r="C15" s="7" t="s">
        <v>27</v>
      </c>
      <c r="D15" s="8">
        <v>5337.4</v>
      </c>
      <c r="E15" s="8">
        <v>183006.52</v>
      </c>
      <c r="F15" s="8">
        <v>44.7</v>
      </c>
      <c r="G15" s="8">
        <v>5648.6</v>
      </c>
      <c r="H15" s="8">
        <v>134640.24</v>
      </c>
      <c r="I15" s="8">
        <v>47.3</v>
      </c>
      <c r="J15" s="8">
        <v>955.2</v>
      </c>
      <c r="K15" s="8">
        <v>4011.84</v>
      </c>
      <c r="L15" s="8">
        <v>8</v>
      </c>
      <c r="M15" s="9">
        <v>11941.2</v>
      </c>
      <c r="N15" s="10">
        <f t="shared" si="0"/>
        <v>238.82400000000001</v>
      </c>
      <c r="O15" s="11">
        <f>N15</f>
        <v>238.82400000000001</v>
      </c>
      <c r="P15" s="11"/>
      <c r="Q15" s="9">
        <v>321658.59999999998</v>
      </c>
      <c r="R15" s="9">
        <v>34373.74</v>
      </c>
      <c r="S15" s="9">
        <v>356032.34</v>
      </c>
      <c r="T15" s="9">
        <v>3458.69</v>
      </c>
      <c r="U15" s="12">
        <v>128.4</v>
      </c>
      <c r="V15" s="11">
        <f t="shared" si="1"/>
        <v>26.936874016011789</v>
      </c>
      <c r="W15" s="11">
        <f t="shared" si="2"/>
        <v>29.815457407965699</v>
      </c>
      <c r="X15" s="13">
        <f t="shared" si="3"/>
        <v>19106</v>
      </c>
      <c r="Y15" s="13">
        <f t="shared" si="4"/>
        <v>9553</v>
      </c>
      <c r="Z15" s="13">
        <f t="shared" si="5"/>
        <v>9553</v>
      </c>
      <c r="AA15" s="14"/>
    </row>
    <row r="16" spans="1:27" ht="18.75" customHeight="1" outlineLevel="2">
      <c r="A16" s="15" t="s">
        <v>31</v>
      </c>
      <c r="B16" s="15" t="s">
        <v>18</v>
      </c>
      <c r="C16" s="15" t="s">
        <v>32</v>
      </c>
      <c r="D16" s="16">
        <v>685.7</v>
      </c>
      <c r="E16" s="16">
        <v>24746.68</v>
      </c>
      <c r="F16" s="16">
        <v>78.78</v>
      </c>
      <c r="G16" s="16">
        <v>115.3</v>
      </c>
      <c r="H16" s="16">
        <v>2749.92</v>
      </c>
      <c r="I16" s="16">
        <v>13.25</v>
      </c>
      <c r="J16" s="16">
        <v>69.400000000000006</v>
      </c>
      <c r="K16" s="16">
        <v>291.48</v>
      </c>
      <c r="L16" s="16">
        <v>7.97</v>
      </c>
      <c r="M16" s="17">
        <v>870.4</v>
      </c>
      <c r="N16" s="10">
        <f t="shared" si="0"/>
        <v>17.408000000000001</v>
      </c>
      <c r="O16" s="11"/>
      <c r="P16" s="11">
        <f>N16</f>
        <v>17.408000000000001</v>
      </c>
      <c r="Q16" s="17">
        <v>27788.080000000002</v>
      </c>
      <c r="R16" s="17">
        <v>3448.28</v>
      </c>
      <c r="S16" s="17">
        <v>31236.36</v>
      </c>
      <c r="T16" s="17">
        <v>5557.62</v>
      </c>
      <c r="U16" s="18">
        <v>174.08</v>
      </c>
      <c r="V16" s="11">
        <f t="shared" si="1"/>
        <v>31.925643382352945</v>
      </c>
      <c r="W16" s="11">
        <f t="shared" si="2"/>
        <v>35.887362132352941</v>
      </c>
      <c r="X16" s="13">
        <f t="shared" si="3"/>
        <v>696</v>
      </c>
      <c r="Y16" s="13">
        <f t="shared" si="4"/>
        <v>348</v>
      </c>
      <c r="Z16" s="13">
        <f t="shared" si="5"/>
        <v>348</v>
      </c>
      <c r="AA16" s="14"/>
    </row>
    <row r="17" spans="1:33" ht="18.75" customHeight="1" outlineLevel="2">
      <c r="A17" s="15" t="s">
        <v>33</v>
      </c>
      <c r="B17" s="15" t="s">
        <v>18</v>
      </c>
      <c r="C17" s="15" t="s">
        <v>32</v>
      </c>
      <c r="D17" s="16">
        <v>281.2</v>
      </c>
      <c r="E17" s="16">
        <v>8974.7199999999993</v>
      </c>
      <c r="F17" s="16">
        <v>40.340000000000003</v>
      </c>
      <c r="G17" s="16">
        <v>360.4</v>
      </c>
      <c r="H17" s="16">
        <v>8455.32</v>
      </c>
      <c r="I17" s="16">
        <v>51.7</v>
      </c>
      <c r="J17" s="16">
        <v>55.5</v>
      </c>
      <c r="K17" s="16">
        <v>233.1</v>
      </c>
      <c r="L17" s="16">
        <v>7.96</v>
      </c>
      <c r="M17" s="17">
        <v>697.1</v>
      </c>
      <c r="N17" s="10">
        <f t="shared" si="0"/>
        <v>13.942</v>
      </c>
      <c r="O17" s="11"/>
      <c r="P17" s="11">
        <f t="shared" ref="P17:P23" si="6">N17</f>
        <v>13.942</v>
      </c>
      <c r="Q17" s="17">
        <v>17663.14</v>
      </c>
      <c r="R17" s="17">
        <v>1658.9</v>
      </c>
      <c r="S17" s="17">
        <v>19322.04</v>
      </c>
      <c r="T17" s="17">
        <v>3532.63</v>
      </c>
      <c r="U17" s="18">
        <v>139.41999999999999</v>
      </c>
      <c r="V17" s="11">
        <f t="shared" si="1"/>
        <v>25.338028977191218</v>
      </c>
      <c r="W17" s="11">
        <f t="shared" si="2"/>
        <v>27.71774494333668</v>
      </c>
      <c r="X17" s="13">
        <f t="shared" si="3"/>
        <v>558</v>
      </c>
      <c r="Y17" s="13">
        <f t="shared" si="4"/>
        <v>279</v>
      </c>
      <c r="Z17" s="13">
        <f t="shared" si="5"/>
        <v>279</v>
      </c>
      <c r="AA17" s="14"/>
    </row>
    <row r="18" spans="1:33" ht="18.75" customHeight="1" outlineLevel="2">
      <c r="A18" s="15" t="s">
        <v>34</v>
      </c>
      <c r="B18" s="15" t="s">
        <v>18</v>
      </c>
      <c r="C18" s="15" t="s">
        <v>32</v>
      </c>
      <c r="D18" s="16">
        <v>413.8</v>
      </c>
      <c r="E18" s="16">
        <v>13810.16</v>
      </c>
      <c r="F18" s="16">
        <v>54.57</v>
      </c>
      <c r="G18" s="16">
        <v>284.10000000000002</v>
      </c>
      <c r="H18" s="16">
        <v>6684.12</v>
      </c>
      <c r="I18" s="16">
        <v>37.47</v>
      </c>
      <c r="J18" s="16">
        <v>60.4</v>
      </c>
      <c r="K18" s="16">
        <v>253.68</v>
      </c>
      <c r="L18" s="16">
        <v>7.97</v>
      </c>
      <c r="M18" s="17">
        <v>758.3</v>
      </c>
      <c r="N18" s="10">
        <f t="shared" si="0"/>
        <v>15.165999999999999</v>
      </c>
      <c r="O18" s="11"/>
      <c r="P18" s="11">
        <f t="shared" si="6"/>
        <v>15.165999999999999</v>
      </c>
      <c r="Q18" s="17">
        <v>20747.96</v>
      </c>
      <c r="R18" s="17">
        <v>2279.7199999999998</v>
      </c>
      <c r="S18" s="17">
        <v>23027.68</v>
      </c>
      <c r="T18" s="17">
        <v>3457.99</v>
      </c>
      <c r="U18" s="18">
        <v>126.38</v>
      </c>
      <c r="V18" s="11">
        <f t="shared" si="1"/>
        <v>27.361149940656734</v>
      </c>
      <c r="W18" s="11">
        <f t="shared" si="2"/>
        <v>30.367506264011606</v>
      </c>
      <c r="X18" s="13">
        <f t="shared" si="3"/>
        <v>606</v>
      </c>
      <c r="Y18" s="13">
        <f t="shared" si="4"/>
        <v>303</v>
      </c>
      <c r="Z18" s="13">
        <f t="shared" si="5"/>
        <v>303</v>
      </c>
      <c r="AA18" s="14"/>
    </row>
    <row r="19" spans="1:33" ht="18.75" customHeight="1" outlineLevel="2">
      <c r="A19" s="15" t="s">
        <v>35</v>
      </c>
      <c r="B19" s="15" t="s">
        <v>18</v>
      </c>
      <c r="C19" s="15" t="s">
        <v>32</v>
      </c>
      <c r="D19" s="16">
        <v>2608.1999999999998</v>
      </c>
      <c r="E19" s="16">
        <v>83534.14</v>
      </c>
      <c r="F19" s="16">
        <v>34.01</v>
      </c>
      <c r="G19" s="16">
        <v>4446.8999999999996</v>
      </c>
      <c r="H19" s="16">
        <v>106014.92</v>
      </c>
      <c r="I19" s="16">
        <v>57.99</v>
      </c>
      <c r="J19" s="16">
        <v>612.9</v>
      </c>
      <c r="K19" s="16">
        <v>2574.1799999999998</v>
      </c>
      <c r="L19" s="16">
        <v>7.99</v>
      </c>
      <c r="M19" s="17">
        <v>7668</v>
      </c>
      <c r="N19" s="10">
        <f t="shared" si="0"/>
        <v>153.36000000000001</v>
      </c>
      <c r="O19" s="11"/>
      <c r="P19" s="11">
        <f t="shared" si="6"/>
        <v>153.36000000000001</v>
      </c>
      <c r="Q19" s="17">
        <v>192123.24</v>
      </c>
      <c r="R19" s="17">
        <v>19870.48</v>
      </c>
      <c r="S19" s="17">
        <v>211993.72</v>
      </c>
      <c r="T19" s="17">
        <v>2955.74</v>
      </c>
      <c r="U19" s="18">
        <v>117.97</v>
      </c>
      <c r="V19" s="11">
        <f t="shared" si="1"/>
        <v>25.055195618153363</v>
      </c>
      <c r="W19" s="11">
        <f t="shared" si="2"/>
        <v>27.646546687532602</v>
      </c>
      <c r="X19" s="13">
        <f t="shared" si="3"/>
        <v>6134</v>
      </c>
      <c r="Y19" s="13">
        <f t="shared" si="4"/>
        <v>3067</v>
      </c>
      <c r="Z19" s="13">
        <f t="shared" si="5"/>
        <v>3067</v>
      </c>
      <c r="AA19" s="14"/>
    </row>
    <row r="20" spans="1:33" ht="18.75" customHeight="1" outlineLevel="2">
      <c r="A20" s="15" t="s">
        <v>36</v>
      </c>
      <c r="B20" s="15" t="s">
        <v>18</v>
      </c>
      <c r="C20" s="15" t="s">
        <v>32</v>
      </c>
      <c r="D20" s="16">
        <v>660.4</v>
      </c>
      <c r="E20" s="16">
        <v>23172.62</v>
      </c>
      <c r="F20" s="16">
        <v>72.040000000000006</v>
      </c>
      <c r="G20" s="16">
        <v>183.2</v>
      </c>
      <c r="H20" s="16">
        <v>4429.4799999999996</v>
      </c>
      <c r="I20" s="16">
        <v>19.98</v>
      </c>
      <c r="J20" s="16">
        <v>73.099999999999994</v>
      </c>
      <c r="K20" s="16">
        <v>307.02</v>
      </c>
      <c r="L20" s="16">
        <v>7.97</v>
      </c>
      <c r="M20" s="17">
        <v>916.7</v>
      </c>
      <c r="N20" s="10">
        <f t="shared" si="0"/>
        <v>18.334</v>
      </c>
      <c r="O20" s="11"/>
      <c r="P20" s="11">
        <f t="shared" si="6"/>
        <v>18.334</v>
      </c>
      <c r="Q20" s="17">
        <v>27909.119999999999</v>
      </c>
      <c r="R20" s="17">
        <v>3473.24</v>
      </c>
      <c r="S20" s="17">
        <v>31382.36</v>
      </c>
      <c r="T20" s="17">
        <v>5581.82</v>
      </c>
      <c r="U20" s="18">
        <v>183.34</v>
      </c>
      <c r="V20" s="11">
        <f t="shared" si="1"/>
        <v>30.445205628886221</v>
      </c>
      <c r="W20" s="11">
        <f t="shared" si="2"/>
        <v>34.234056943383877</v>
      </c>
      <c r="X20" s="13">
        <f t="shared" si="3"/>
        <v>734</v>
      </c>
      <c r="Y20" s="13">
        <f t="shared" si="4"/>
        <v>367</v>
      </c>
      <c r="Z20" s="13">
        <f t="shared" si="5"/>
        <v>367</v>
      </c>
      <c r="AA20" s="14"/>
    </row>
    <row r="21" spans="1:33" ht="18.75" customHeight="1" outlineLevel="2">
      <c r="A21" s="15" t="s">
        <v>37</v>
      </c>
      <c r="B21" s="15" t="s">
        <v>18</v>
      </c>
      <c r="C21" s="15" t="s">
        <v>38</v>
      </c>
      <c r="D21" s="16">
        <v>2500.5</v>
      </c>
      <c r="E21" s="16">
        <v>85303.6</v>
      </c>
      <c r="F21" s="16">
        <v>46.98</v>
      </c>
      <c r="G21" s="16">
        <v>2396.9</v>
      </c>
      <c r="H21" s="16">
        <v>56794.48</v>
      </c>
      <c r="I21" s="16">
        <v>45.04</v>
      </c>
      <c r="J21" s="16">
        <v>424.7</v>
      </c>
      <c r="K21" s="16">
        <v>1783.74</v>
      </c>
      <c r="L21" s="16">
        <v>7.98</v>
      </c>
      <c r="M21" s="17">
        <v>5322.1</v>
      </c>
      <c r="N21" s="10">
        <f t="shared" si="0"/>
        <v>106.44200000000001</v>
      </c>
      <c r="O21" s="11"/>
      <c r="P21" s="11">
        <f t="shared" si="6"/>
        <v>106.44200000000001</v>
      </c>
      <c r="Q21" s="17">
        <v>143881.82</v>
      </c>
      <c r="R21" s="17">
        <v>15094.32</v>
      </c>
      <c r="S21" s="17">
        <v>158976.14000000001</v>
      </c>
      <c r="T21" s="17">
        <v>3597.05</v>
      </c>
      <c r="U21" s="18">
        <v>133.05000000000001</v>
      </c>
      <c r="V21" s="11">
        <f t="shared" si="1"/>
        <v>27.034783262246105</v>
      </c>
      <c r="W21" s="11">
        <f t="shared" si="2"/>
        <v>29.870941921421995</v>
      </c>
      <c r="X21" s="13">
        <f t="shared" si="3"/>
        <v>4258</v>
      </c>
      <c r="Y21" s="13">
        <f t="shared" si="4"/>
        <v>2129</v>
      </c>
      <c r="Z21" s="13">
        <f t="shared" si="5"/>
        <v>2129</v>
      </c>
      <c r="AA21" s="14"/>
    </row>
    <row r="22" spans="1:33" ht="18.75" customHeight="1" outlineLevel="2">
      <c r="A22" s="15" t="s">
        <v>39</v>
      </c>
      <c r="B22" s="15" t="s">
        <v>18</v>
      </c>
      <c r="C22" s="15" t="s">
        <v>40</v>
      </c>
      <c r="D22" s="16">
        <v>1016.3</v>
      </c>
      <c r="E22" s="16">
        <v>35119.480000000003</v>
      </c>
      <c r="F22" s="16">
        <v>47</v>
      </c>
      <c r="G22" s="16">
        <v>981.5</v>
      </c>
      <c r="H22" s="16">
        <v>23477.68</v>
      </c>
      <c r="I22" s="16">
        <v>45.39</v>
      </c>
      <c r="J22" s="16">
        <v>164.5</v>
      </c>
      <c r="K22" s="16">
        <v>690.9</v>
      </c>
      <c r="L22" s="16">
        <v>7.61</v>
      </c>
      <c r="M22" s="17">
        <v>2162.3000000000002</v>
      </c>
      <c r="N22" s="10">
        <f t="shared" si="0"/>
        <v>43.246000000000002</v>
      </c>
      <c r="O22" s="11"/>
      <c r="P22" s="11">
        <f t="shared" si="6"/>
        <v>43.246000000000002</v>
      </c>
      <c r="Q22" s="17">
        <v>59288.06</v>
      </c>
      <c r="R22" s="17">
        <v>6639.88</v>
      </c>
      <c r="S22" s="17">
        <v>65927.94</v>
      </c>
      <c r="T22" s="17">
        <v>3487.53</v>
      </c>
      <c r="U22" s="18">
        <v>127.19</v>
      </c>
      <c r="V22" s="11">
        <f t="shared" si="1"/>
        <v>27.418979790038382</v>
      </c>
      <c r="W22" s="11">
        <f t="shared" si="2"/>
        <v>30.489728529806225</v>
      </c>
      <c r="X22" s="13">
        <f t="shared" si="3"/>
        <v>1730</v>
      </c>
      <c r="Y22" s="13">
        <f t="shared" si="4"/>
        <v>865</v>
      </c>
      <c r="Z22" s="13">
        <f t="shared" si="5"/>
        <v>865</v>
      </c>
      <c r="AA22" s="14"/>
    </row>
    <row r="23" spans="1:33" ht="18.75" customHeight="1" outlineLevel="2">
      <c r="A23" s="15" t="s">
        <v>41</v>
      </c>
      <c r="B23" s="15" t="s">
        <v>18</v>
      </c>
      <c r="C23" s="15" t="s">
        <v>42</v>
      </c>
      <c r="D23" s="16">
        <v>306.3</v>
      </c>
      <c r="E23" s="16">
        <v>9729.36</v>
      </c>
      <c r="F23" s="16">
        <v>34.54</v>
      </c>
      <c r="G23" s="16">
        <v>509.9</v>
      </c>
      <c r="H23" s="16">
        <v>12138.56</v>
      </c>
      <c r="I23" s="16">
        <v>57.51</v>
      </c>
      <c r="J23" s="16">
        <v>70.5</v>
      </c>
      <c r="K23" s="16">
        <v>296.10000000000002</v>
      </c>
      <c r="L23" s="16">
        <v>7.95</v>
      </c>
      <c r="M23" s="17">
        <v>886.7</v>
      </c>
      <c r="N23" s="10">
        <f t="shared" si="0"/>
        <v>17.734000000000002</v>
      </c>
      <c r="O23" s="11"/>
      <c r="P23" s="11">
        <f t="shared" si="6"/>
        <v>17.734000000000002</v>
      </c>
      <c r="Q23" s="17">
        <v>22164.02</v>
      </c>
      <c r="R23" s="17">
        <v>2226.4</v>
      </c>
      <c r="S23" s="17">
        <v>24390.42</v>
      </c>
      <c r="T23" s="17">
        <v>3694</v>
      </c>
      <c r="U23" s="18">
        <v>147.78</v>
      </c>
      <c r="V23" s="11">
        <f t="shared" si="1"/>
        <v>24.996075335513702</v>
      </c>
      <c r="W23" s="11">
        <f t="shared" si="2"/>
        <v>27.506958385023115</v>
      </c>
      <c r="X23" s="13">
        <f t="shared" si="3"/>
        <v>710</v>
      </c>
      <c r="Y23" s="13">
        <f t="shared" si="4"/>
        <v>355</v>
      </c>
      <c r="Z23" s="13">
        <f t="shared" si="5"/>
        <v>355</v>
      </c>
      <c r="AA23" s="14"/>
    </row>
    <row r="24" spans="1:33" ht="18.75" customHeight="1" outlineLevel="2">
      <c r="A24" s="15" t="s">
        <v>43</v>
      </c>
      <c r="B24" s="15" t="s">
        <v>18</v>
      </c>
      <c r="C24" s="15" t="s">
        <v>44</v>
      </c>
      <c r="D24" s="16">
        <v>1570.6</v>
      </c>
      <c r="E24" s="16">
        <v>54850.400000000001</v>
      </c>
      <c r="F24" s="16">
        <v>37.49</v>
      </c>
      <c r="G24" s="16">
        <v>2284.3000000000002</v>
      </c>
      <c r="H24" s="16">
        <v>54965.32</v>
      </c>
      <c r="I24" s="16">
        <v>54.52</v>
      </c>
      <c r="J24" s="16">
        <v>334.8</v>
      </c>
      <c r="K24" s="16">
        <v>1406.16</v>
      </c>
      <c r="L24" s="16">
        <v>7.99</v>
      </c>
      <c r="M24" s="17">
        <v>4189.7</v>
      </c>
      <c r="N24" s="10">
        <f t="shared" si="0"/>
        <v>83.793999999999997</v>
      </c>
      <c r="O24" s="11">
        <f>N24</f>
        <v>83.793999999999997</v>
      </c>
      <c r="P24" s="11"/>
      <c r="Q24" s="17">
        <v>111221.88</v>
      </c>
      <c r="R24" s="17">
        <v>12428.28</v>
      </c>
      <c r="S24" s="17">
        <v>123650.16</v>
      </c>
      <c r="T24" s="17">
        <v>1951.26</v>
      </c>
      <c r="U24" s="18">
        <v>73.5</v>
      </c>
      <c r="V24" s="11">
        <f t="shared" si="1"/>
        <v>26.546502136191137</v>
      </c>
      <c r="W24" s="11">
        <f t="shared" si="2"/>
        <v>29.512891137790298</v>
      </c>
      <c r="X24" s="13">
        <f t="shared" si="3"/>
        <v>6704</v>
      </c>
      <c r="Y24" s="13">
        <f t="shared" si="4"/>
        <v>3352</v>
      </c>
      <c r="Z24" s="13">
        <f t="shared" si="5"/>
        <v>3352</v>
      </c>
      <c r="AA24" s="14"/>
    </row>
    <row r="25" spans="1:33" ht="18.75" customHeight="1" outlineLevel="2">
      <c r="A25" s="30" t="s">
        <v>45</v>
      </c>
      <c r="B25" s="30" t="s">
        <v>18</v>
      </c>
      <c r="C25" s="30" t="s">
        <v>46</v>
      </c>
      <c r="D25" s="31">
        <v>8939</v>
      </c>
      <c r="E25" s="31">
        <v>314649.40000000002</v>
      </c>
      <c r="F25" s="31">
        <v>63.97</v>
      </c>
      <c r="G25" s="31">
        <v>3917</v>
      </c>
      <c r="H25" s="31">
        <v>93572.84</v>
      </c>
      <c r="I25" s="31">
        <v>28.03</v>
      </c>
      <c r="J25" s="31">
        <v>1117.0999999999999</v>
      </c>
      <c r="K25" s="31">
        <v>4691.82</v>
      </c>
      <c r="L25" s="31">
        <v>7.99</v>
      </c>
      <c r="M25" s="32">
        <v>13973.1</v>
      </c>
      <c r="N25" s="33">
        <f t="shared" si="0"/>
        <v>279.46199999999999</v>
      </c>
      <c r="O25" s="34">
        <f>N25</f>
        <v>279.46199999999999</v>
      </c>
      <c r="P25" s="34"/>
      <c r="Q25" s="32">
        <v>412914.06</v>
      </c>
      <c r="R25" s="32">
        <v>49060.800000000003</v>
      </c>
      <c r="S25" s="32">
        <v>461974.86</v>
      </c>
      <c r="T25" s="32">
        <v>5433.08</v>
      </c>
      <c r="U25" s="35">
        <v>183.86</v>
      </c>
      <c r="V25" s="34">
        <f t="shared" si="1"/>
        <v>29.55064087425124</v>
      </c>
      <c r="W25" s="34">
        <f t="shared" si="2"/>
        <v>33.06173003843098</v>
      </c>
      <c r="X25" s="36">
        <f t="shared" si="3"/>
        <v>22356</v>
      </c>
      <c r="Y25" s="36">
        <f t="shared" si="4"/>
        <v>11178</v>
      </c>
      <c r="Z25" s="36">
        <f t="shared" si="5"/>
        <v>11178</v>
      </c>
      <c r="AA25" s="14"/>
    </row>
    <row r="26" spans="1:33" s="21" customFormat="1" ht="18.75" customHeight="1" outlineLevel="1">
      <c r="A26" s="26"/>
      <c r="B26" s="27" t="s">
        <v>361</v>
      </c>
      <c r="C26" s="26"/>
      <c r="D26" s="5"/>
      <c r="E26" s="5"/>
      <c r="F26" s="5"/>
      <c r="G26" s="5"/>
      <c r="H26" s="5"/>
      <c r="I26" s="5"/>
      <c r="J26" s="5"/>
      <c r="K26" s="5"/>
      <c r="L26" s="5"/>
      <c r="M26" s="37">
        <f>SUBTOTAL(9,M6:M25)</f>
        <v>94126.400000000009</v>
      </c>
      <c r="N26" s="38">
        <f>SUBTOTAL(9,N6:N25)</f>
        <v>1882.5280000000002</v>
      </c>
      <c r="O26" s="38">
        <f>SUBTOTAL(9,O6:O25)</f>
        <v>686.09932000000003</v>
      </c>
      <c r="P26" s="38">
        <f>SUBTOTAL(9,P6:P25)</f>
        <v>1196.4286800000002</v>
      </c>
      <c r="Q26" s="37"/>
      <c r="R26" s="37"/>
      <c r="S26" s="37"/>
      <c r="T26" s="37"/>
      <c r="U26" s="37"/>
      <c r="V26" s="38"/>
      <c r="W26" s="38"/>
      <c r="X26" s="38">
        <f>SUBTOTAL(9,X6:X25)</f>
        <v>99384</v>
      </c>
      <c r="Y26" s="38">
        <f>SUBTOTAL(9,Y6:Y25)</f>
        <v>49692</v>
      </c>
      <c r="Z26" s="38">
        <f>SUBTOTAL(9,Z6:Z25)</f>
        <v>49692</v>
      </c>
      <c r="AA26" s="39"/>
      <c r="AB26" s="20"/>
      <c r="AC26" s="20"/>
      <c r="AD26" s="20"/>
      <c r="AE26" s="20"/>
      <c r="AF26" s="20"/>
      <c r="AG26" s="20"/>
    </row>
    <row r="27" spans="1:33" s="46" customFormat="1" ht="18.75" customHeight="1" outlineLevel="2">
      <c r="A27" s="42" t="s">
        <v>47</v>
      </c>
      <c r="B27" s="28" t="s">
        <v>48</v>
      </c>
      <c r="C27" s="42" t="s">
        <v>49</v>
      </c>
      <c r="D27" s="6">
        <v>4995.1000000000004</v>
      </c>
      <c r="E27" s="6">
        <v>172108.74</v>
      </c>
      <c r="F27" s="6">
        <v>39.64</v>
      </c>
      <c r="G27" s="6">
        <v>6603.4</v>
      </c>
      <c r="H27" s="6">
        <v>155743.04000000001</v>
      </c>
      <c r="I27" s="6">
        <v>52.4</v>
      </c>
      <c r="J27" s="6">
        <v>1002.5</v>
      </c>
      <c r="K27" s="6">
        <v>4210.5</v>
      </c>
      <c r="L27" s="6">
        <v>7.96</v>
      </c>
      <c r="M27" s="44">
        <v>12601</v>
      </c>
      <c r="N27" s="13">
        <f t="shared" si="0"/>
        <v>252.02</v>
      </c>
      <c r="O27" s="13"/>
      <c r="P27" s="13">
        <f>N27</f>
        <v>252.02</v>
      </c>
      <c r="Q27" s="44">
        <v>332062.28000000003</v>
      </c>
      <c r="R27" s="44">
        <v>32295.14</v>
      </c>
      <c r="S27" s="44">
        <v>364357.42</v>
      </c>
      <c r="T27" s="44">
        <v>3495.39</v>
      </c>
      <c r="U27" s="44">
        <v>132.63999999999999</v>
      </c>
      <c r="V27" s="13">
        <f t="shared" si="1"/>
        <v>26.352057773192605</v>
      </c>
      <c r="W27" s="13">
        <f t="shared" si="2"/>
        <v>28.914960717403378</v>
      </c>
      <c r="X27" s="13">
        <f t="shared" si="3"/>
        <v>10080</v>
      </c>
      <c r="Y27" s="13">
        <f t="shared" si="4"/>
        <v>5040</v>
      </c>
      <c r="Z27" s="13">
        <f t="shared" si="5"/>
        <v>5040</v>
      </c>
      <c r="AA27" s="45"/>
    </row>
    <row r="28" spans="1:33" s="46" customFormat="1" ht="18.75" customHeight="1" outlineLevel="2">
      <c r="A28" s="42" t="s">
        <v>50</v>
      </c>
      <c r="B28" s="28" t="s">
        <v>48</v>
      </c>
      <c r="C28" s="42" t="s">
        <v>51</v>
      </c>
      <c r="D28" s="6">
        <v>22778.400000000001</v>
      </c>
      <c r="E28" s="6">
        <v>787683.42</v>
      </c>
      <c r="F28" s="6">
        <v>50.37</v>
      </c>
      <c r="G28" s="6">
        <v>18829.099999999999</v>
      </c>
      <c r="H28" s="6">
        <v>444033.36</v>
      </c>
      <c r="I28" s="6">
        <v>41.64</v>
      </c>
      <c r="J28" s="6">
        <v>3615</v>
      </c>
      <c r="K28" s="6">
        <v>15183</v>
      </c>
      <c r="L28" s="6">
        <v>7.99</v>
      </c>
      <c r="M28" s="44">
        <v>45222.5</v>
      </c>
      <c r="N28" s="13">
        <f t="shared" si="0"/>
        <v>904.45</v>
      </c>
      <c r="O28" s="13"/>
      <c r="P28" s="13">
        <f>N28</f>
        <v>904.45</v>
      </c>
      <c r="Q28" s="44">
        <v>1246899.78</v>
      </c>
      <c r="R28" s="44">
        <v>131095.06</v>
      </c>
      <c r="S28" s="44">
        <v>1377994.84</v>
      </c>
      <c r="T28" s="44">
        <v>4967.7299999999996</v>
      </c>
      <c r="U28" s="44">
        <v>180.17</v>
      </c>
      <c r="V28" s="13">
        <f t="shared" si="1"/>
        <v>27.572553043285975</v>
      </c>
      <c r="W28" s="13">
        <f t="shared" si="2"/>
        <v>30.47144319752336</v>
      </c>
      <c r="X28" s="13">
        <f t="shared" si="3"/>
        <v>36178</v>
      </c>
      <c r="Y28" s="13">
        <f t="shared" si="4"/>
        <v>18089</v>
      </c>
      <c r="Z28" s="13">
        <f t="shared" si="5"/>
        <v>18089</v>
      </c>
      <c r="AA28" s="45"/>
    </row>
    <row r="29" spans="1:33" s="21" customFormat="1" ht="18.75" customHeight="1" outlineLevel="1">
      <c r="A29" s="26"/>
      <c r="B29" s="29" t="s">
        <v>362</v>
      </c>
      <c r="C29" s="26"/>
      <c r="D29" s="5"/>
      <c r="E29" s="5"/>
      <c r="F29" s="5"/>
      <c r="G29" s="5"/>
      <c r="H29" s="5"/>
      <c r="I29" s="5"/>
      <c r="J29" s="5"/>
      <c r="K29" s="5"/>
      <c r="L29" s="5"/>
      <c r="M29" s="37">
        <f>SUBTOTAL(9,M27:M28)</f>
        <v>57823.5</v>
      </c>
      <c r="N29" s="38">
        <f>SUBTOTAL(9,N27:N28)</f>
        <v>1156.47</v>
      </c>
      <c r="O29" s="38">
        <f>SUBTOTAL(9,O27:O28)</f>
        <v>0</v>
      </c>
      <c r="P29" s="38">
        <f>SUBTOTAL(9,P27:P28)</f>
        <v>1156.47</v>
      </c>
      <c r="Q29" s="37"/>
      <c r="R29" s="37"/>
      <c r="S29" s="37"/>
      <c r="T29" s="37"/>
      <c r="U29" s="37"/>
      <c r="V29" s="38"/>
      <c r="W29" s="38"/>
      <c r="X29" s="38">
        <f>SUBTOTAL(9,X27:X28)</f>
        <v>46258</v>
      </c>
      <c r="Y29" s="38">
        <f>SUBTOTAL(9,Y27:Y28)</f>
        <v>23129</v>
      </c>
      <c r="Z29" s="38">
        <f>SUBTOTAL(9,Z27:Z28)</f>
        <v>23129</v>
      </c>
      <c r="AA29" s="39"/>
    </row>
    <row r="30" spans="1:33" s="46" customFormat="1" ht="18.75" customHeight="1" outlineLevel="2">
      <c r="A30" s="42" t="s">
        <v>52</v>
      </c>
      <c r="B30" s="43" t="s">
        <v>53</v>
      </c>
      <c r="C30" s="42" t="s">
        <v>54</v>
      </c>
      <c r="D30" s="6">
        <v>6265</v>
      </c>
      <c r="E30" s="6">
        <v>217333.78</v>
      </c>
      <c r="F30" s="6">
        <v>57.2</v>
      </c>
      <c r="G30" s="6">
        <v>3811.9</v>
      </c>
      <c r="H30" s="6">
        <v>89992.68</v>
      </c>
      <c r="I30" s="6">
        <v>34.799999999999997</v>
      </c>
      <c r="J30" s="6">
        <v>875.7</v>
      </c>
      <c r="K30" s="6">
        <v>3677.94</v>
      </c>
      <c r="L30" s="6">
        <v>8</v>
      </c>
      <c r="M30" s="44">
        <v>10952.6</v>
      </c>
      <c r="N30" s="13">
        <f t="shared" si="0"/>
        <v>219.05200000000002</v>
      </c>
      <c r="O30" s="13"/>
      <c r="P30" s="13">
        <f>N30</f>
        <v>219.05200000000002</v>
      </c>
      <c r="Q30" s="44">
        <v>311004.40000000002</v>
      </c>
      <c r="R30" s="44">
        <v>34363.82</v>
      </c>
      <c r="S30" s="44">
        <v>345368.22</v>
      </c>
      <c r="T30" s="44">
        <v>3273.73</v>
      </c>
      <c r="U30" s="44">
        <v>115.29</v>
      </c>
      <c r="V30" s="13">
        <f t="shared" si="1"/>
        <v>28.395486003323413</v>
      </c>
      <c r="W30" s="13">
        <f t="shared" si="2"/>
        <v>31.532989427167976</v>
      </c>
      <c r="X30" s="13">
        <f t="shared" si="3"/>
        <v>8762</v>
      </c>
      <c r="Y30" s="13">
        <f t="shared" si="4"/>
        <v>4381</v>
      </c>
      <c r="Z30" s="13">
        <f t="shared" si="5"/>
        <v>4381</v>
      </c>
      <c r="AA30" s="45"/>
    </row>
    <row r="31" spans="1:33" s="46" customFormat="1" ht="18.75" customHeight="1" outlineLevel="2">
      <c r="A31" s="42" t="s">
        <v>55</v>
      </c>
      <c r="B31" s="43" t="s">
        <v>53</v>
      </c>
      <c r="C31" s="42" t="s">
        <v>56</v>
      </c>
      <c r="D31" s="6">
        <v>15402.5</v>
      </c>
      <c r="E31" s="6">
        <v>514698.1</v>
      </c>
      <c r="F31" s="6">
        <v>48.89</v>
      </c>
      <c r="G31" s="6">
        <v>13580.2</v>
      </c>
      <c r="H31" s="6">
        <v>324354.84000000003</v>
      </c>
      <c r="I31" s="6">
        <v>43.11</v>
      </c>
      <c r="J31" s="6">
        <v>2520.1999999999998</v>
      </c>
      <c r="K31" s="6">
        <v>10584.84</v>
      </c>
      <c r="L31" s="6">
        <v>8</v>
      </c>
      <c r="M31" s="44">
        <v>31502.9</v>
      </c>
      <c r="N31" s="13">
        <f t="shared" si="0"/>
        <v>630.05799999999999</v>
      </c>
      <c r="O31" s="13">
        <f>N31</f>
        <v>630.05799999999999</v>
      </c>
      <c r="P31" s="13"/>
      <c r="Q31" s="44">
        <v>849637.78</v>
      </c>
      <c r="R31" s="44">
        <v>93705.279999999999</v>
      </c>
      <c r="S31" s="44">
        <v>943343.06</v>
      </c>
      <c r="T31" s="44">
        <v>4471.78</v>
      </c>
      <c r="U31" s="44">
        <v>165.8</v>
      </c>
      <c r="V31" s="13">
        <f t="shared" si="1"/>
        <v>26.970144970780467</v>
      </c>
      <c r="W31" s="13">
        <f t="shared" si="2"/>
        <v>29.944641921854814</v>
      </c>
      <c r="X31" s="13">
        <f t="shared" si="3"/>
        <v>50404</v>
      </c>
      <c r="Y31" s="13">
        <f t="shared" si="4"/>
        <v>25202</v>
      </c>
      <c r="Z31" s="13">
        <f t="shared" si="5"/>
        <v>25202</v>
      </c>
      <c r="AA31" s="45"/>
    </row>
    <row r="32" spans="1:33" s="46" customFormat="1" ht="18.75" customHeight="1" outlineLevel="2">
      <c r="A32" s="42" t="s">
        <v>57</v>
      </c>
      <c r="B32" s="43" t="s">
        <v>53</v>
      </c>
      <c r="C32" s="42" t="s">
        <v>58</v>
      </c>
      <c r="D32" s="6">
        <v>3679.9</v>
      </c>
      <c r="E32" s="6">
        <v>126601.2</v>
      </c>
      <c r="F32" s="6">
        <v>56.27</v>
      </c>
      <c r="G32" s="6">
        <v>2337.1999999999998</v>
      </c>
      <c r="H32" s="6">
        <v>56502.400000000001</v>
      </c>
      <c r="I32" s="6">
        <v>35.74</v>
      </c>
      <c r="J32" s="6">
        <v>523.1</v>
      </c>
      <c r="K32" s="6">
        <v>2197.02</v>
      </c>
      <c r="L32" s="6">
        <v>8</v>
      </c>
      <c r="M32" s="44">
        <v>6540.2</v>
      </c>
      <c r="N32" s="13">
        <f t="shared" si="0"/>
        <v>130.804</v>
      </c>
      <c r="O32" s="13"/>
      <c r="P32" s="13">
        <f t="shared" ref="P32:P37" si="7">N32</f>
        <v>130.804</v>
      </c>
      <c r="Q32" s="44">
        <v>185300.62</v>
      </c>
      <c r="R32" s="44">
        <v>22140.12</v>
      </c>
      <c r="S32" s="44">
        <v>207440.74</v>
      </c>
      <c r="T32" s="44">
        <v>4876.33</v>
      </c>
      <c r="U32" s="44">
        <v>172.11</v>
      </c>
      <c r="V32" s="13">
        <f t="shared" si="1"/>
        <v>28.332561695360997</v>
      </c>
      <c r="W32" s="13">
        <f t="shared" si="2"/>
        <v>31.717797620867863</v>
      </c>
      <c r="X32" s="13">
        <f t="shared" si="3"/>
        <v>5232</v>
      </c>
      <c r="Y32" s="13">
        <f t="shared" si="4"/>
        <v>2616</v>
      </c>
      <c r="Z32" s="13">
        <f t="shared" si="5"/>
        <v>2616</v>
      </c>
      <c r="AA32" s="45"/>
    </row>
    <row r="33" spans="1:27" s="46" customFormat="1" ht="18.75" customHeight="1" outlineLevel="2">
      <c r="A33" s="42" t="s">
        <v>59</v>
      </c>
      <c r="B33" s="43" t="s">
        <v>53</v>
      </c>
      <c r="C33" s="42" t="s">
        <v>58</v>
      </c>
      <c r="D33" s="6">
        <v>137</v>
      </c>
      <c r="E33" s="6">
        <v>4704.7</v>
      </c>
      <c r="F33" s="6">
        <v>7.75</v>
      </c>
      <c r="G33" s="6">
        <v>1491.6</v>
      </c>
      <c r="H33" s="6">
        <v>35260.720000000001</v>
      </c>
      <c r="I33" s="6">
        <v>84.34</v>
      </c>
      <c r="J33" s="6">
        <v>140</v>
      </c>
      <c r="K33" s="6">
        <v>588</v>
      </c>
      <c r="L33" s="6">
        <v>7.92</v>
      </c>
      <c r="M33" s="44">
        <v>1768.6</v>
      </c>
      <c r="N33" s="13">
        <f t="shared" si="0"/>
        <v>35.372</v>
      </c>
      <c r="O33" s="13"/>
      <c r="P33" s="13">
        <f t="shared" si="7"/>
        <v>35.372</v>
      </c>
      <c r="Q33" s="44">
        <v>40553.42</v>
      </c>
      <c r="R33" s="44">
        <v>3210.44</v>
      </c>
      <c r="S33" s="44">
        <v>43763.86</v>
      </c>
      <c r="T33" s="44">
        <v>1351.78</v>
      </c>
      <c r="U33" s="44">
        <v>58.95</v>
      </c>
      <c r="V33" s="13">
        <f t="shared" si="1"/>
        <v>22.929673187832183</v>
      </c>
      <c r="W33" s="13">
        <f t="shared" si="2"/>
        <v>24.74491688341061</v>
      </c>
      <c r="X33" s="13">
        <f t="shared" si="3"/>
        <v>1414</v>
      </c>
      <c r="Y33" s="13">
        <f t="shared" si="4"/>
        <v>707</v>
      </c>
      <c r="Z33" s="13">
        <f t="shared" si="5"/>
        <v>707</v>
      </c>
      <c r="AA33" s="45"/>
    </row>
    <row r="34" spans="1:27" s="46" customFormat="1" ht="18.75" customHeight="1" outlineLevel="2">
      <c r="A34" s="42" t="s">
        <v>60</v>
      </c>
      <c r="B34" s="43" t="s">
        <v>53</v>
      </c>
      <c r="C34" s="42" t="s">
        <v>58</v>
      </c>
      <c r="D34" s="6">
        <v>3935.3</v>
      </c>
      <c r="E34" s="6">
        <v>134978.78</v>
      </c>
      <c r="F34" s="6">
        <v>48.19</v>
      </c>
      <c r="G34" s="6">
        <v>3577.4</v>
      </c>
      <c r="H34" s="6">
        <v>85792.68</v>
      </c>
      <c r="I34" s="6">
        <v>43.81</v>
      </c>
      <c r="J34" s="6">
        <v>653.1</v>
      </c>
      <c r="K34" s="6">
        <v>2743.02</v>
      </c>
      <c r="L34" s="6">
        <v>8</v>
      </c>
      <c r="M34" s="44">
        <v>8165.8</v>
      </c>
      <c r="N34" s="13">
        <f t="shared" si="0"/>
        <v>163.316</v>
      </c>
      <c r="O34" s="13"/>
      <c r="P34" s="13">
        <f t="shared" si="7"/>
        <v>163.316</v>
      </c>
      <c r="Q34" s="44">
        <v>223514.48</v>
      </c>
      <c r="R34" s="44">
        <v>25164.1</v>
      </c>
      <c r="S34" s="44">
        <v>248678.58</v>
      </c>
      <c r="T34" s="44">
        <v>2031.95</v>
      </c>
      <c r="U34" s="44">
        <v>74.23</v>
      </c>
      <c r="V34" s="13">
        <f t="shared" si="1"/>
        <v>27.372024786303854</v>
      </c>
      <c r="W34" s="13">
        <f t="shared" si="2"/>
        <v>30.453670185407429</v>
      </c>
      <c r="X34" s="13">
        <f t="shared" si="3"/>
        <v>6532</v>
      </c>
      <c r="Y34" s="13">
        <f t="shared" si="4"/>
        <v>3266</v>
      </c>
      <c r="Z34" s="13">
        <f t="shared" si="5"/>
        <v>3266</v>
      </c>
      <c r="AA34" s="45"/>
    </row>
    <row r="35" spans="1:27" s="46" customFormat="1" ht="18.75" customHeight="1" outlineLevel="2">
      <c r="A35" s="42" t="s">
        <v>61</v>
      </c>
      <c r="B35" s="43" t="s">
        <v>53</v>
      </c>
      <c r="C35" s="42" t="s">
        <v>58</v>
      </c>
      <c r="D35" s="6">
        <v>2717.9</v>
      </c>
      <c r="E35" s="6">
        <v>98515.46</v>
      </c>
      <c r="F35" s="6">
        <v>49.59</v>
      </c>
      <c r="G35" s="6">
        <v>2341</v>
      </c>
      <c r="H35" s="6">
        <v>57668.88</v>
      </c>
      <c r="I35" s="6">
        <v>42.71</v>
      </c>
      <c r="J35" s="6">
        <v>421.8</v>
      </c>
      <c r="K35" s="6">
        <v>1771.56</v>
      </c>
      <c r="L35" s="6">
        <v>7.7</v>
      </c>
      <c r="M35" s="44">
        <v>5480.7</v>
      </c>
      <c r="N35" s="13">
        <f t="shared" si="0"/>
        <v>109.61399999999999</v>
      </c>
      <c r="O35" s="13"/>
      <c r="P35" s="13">
        <f t="shared" si="7"/>
        <v>109.61399999999999</v>
      </c>
      <c r="Q35" s="44">
        <v>157955.9</v>
      </c>
      <c r="R35" s="44">
        <v>20155.22</v>
      </c>
      <c r="S35" s="44">
        <v>178111.12</v>
      </c>
      <c r="T35" s="44">
        <v>4156.7299999999996</v>
      </c>
      <c r="U35" s="44">
        <v>144.22999999999999</v>
      </c>
      <c r="V35" s="13">
        <f t="shared" si="1"/>
        <v>28.820387906654258</v>
      </c>
      <c r="W35" s="13">
        <f t="shared" si="2"/>
        <v>32.497878008283614</v>
      </c>
      <c r="X35" s="13">
        <f t="shared" si="3"/>
        <v>4384</v>
      </c>
      <c r="Y35" s="13">
        <f t="shared" si="4"/>
        <v>2192</v>
      </c>
      <c r="Z35" s="13">
        <f t="shared" si="5"/>
        <v>2192</v>
      </c>
      <c r="AA35" s="45"/>
    </row>
    <row r="36" spans="1:27" s="46" customFormat="1" ht="18.75" customHeight="1" outlineLevel="2">
      <c r="A36" s="42" t="s">
        <v>62</v>
      </c>
      <c r="B36" s="43" t="s">
        <v>53</v>
      </c>
      <c r="C36" s="42" t="s">
        <v>58</v>
      </c>
      <c r="D36" s="6">
        <v>3438.9</v>
      </c>
      <c r="E36" s="6">
        <v>120580.42</v>
      </c>
      <c r="F36" s="6">
        <v>52.6</v>
      </c>
      <c r="G36" s="6">
        <v>2575.9</v>
      </c>
      <c r="H36" s="6">
        <v>62246.400000000001</v>
      </c>
      <c r="I36" s="6">
        <v>39.4</v>
      </c>
      <c r="J36" s="6">
        <v>522.70000000000005</v>
      </c>
      <c r="K36" s="6">
        <v>2195.34</v>
      </c>
      <c r="L36" s="6">
        <v>8</v>
      </c>
      <c r="M36" s="44">
        <v>6537.5</v>
      </c>
      <c r="N36" s="13">
        <f t="shared" si="0"/>
        <v>130.75</v>
      </c>
      <c r="O36" s="13"/>
      <c r="P36" s="13">
        <f t="shared" si="7"/>
        <v>130.75</v>
      </c>
      <c r="Q36" s="44">
        <v>185022.16</v>
      </c>
      <c r="R36" s="44">
        <v>21838.94</v>
      </c>
      <c r="S36" s="44">
        <v>206861.1</v>
      </c>
      <c r="T36" s="44">
        <v>4869</v>
      </c>
      <c r="U36" s="44">
        <v>172.04</v>
      </c>
      <c r="V36" s="13">
        <f t="shared" si="1"/>
        <v>28.301668833652009</v>
      </c>
      <c r="W36" s="13">
        <f t="shared" si="2"/>
        <v>31.642233269598471</v>
      </c>
      <c r="X36" s="13">
        <f t="shared" si="3"/>
        <v>5230</v>
      </c>
      <c r="Y36" s="13">
        <f t="shared" si="4"/>
        <v>2615</v>
      </c>
      <c r="Z36" s="13">
        <f t="shared" si="5"/>
        <v>2615</v>
      </c>
      <c r="AA36" s="45"/>
    </row>
    <row r="37" spans="1:27" s="46" customFormat="1" ht="18.75" customHeight="1" outlineLevel="2">
      <c r="A37" s="42" t="s">
        <v>63</v>
      </c>
      <c r="B37" s="43" t="s">
        <v>53</v>
      </c>
      <c r="C37" s="42" t="s">
        <v>58</v>
      </c>
      <c r="D37" s="6">
        <v>4512</v>
      </c>
      <c r="E37" s="6">
        <v>154074.68</v>
      </c>
      <c r="F37" s="6">
        <v>49.21</v>
      </c>
      <c r="G37" s="6">
        <v>3923.6</v>
      </c>
      <c r="H37" s="6">
        <v>94729.88</v>
      </c>
      <c r="I37" s="6">
        <v>42.79</v>
      </c>
      <c r="J37" s="6">
        <v>733.4</v>
      </c>
      <c r="K37" s="6">
        <v>3080.28</v>
      </c>
      <c r="L37" s="6">
        <v>8</v>
      </c>
      <c r="M37" s="44">
        <v>9169</v>
      </c>
      <c r="N37" s="13">
        <f t="shared" si="0"/>
        <v>183.38</v>
      </c>
      <c r="O37" s="13"/>
      <c r="P37" s="13">
        <f t="shared" si="7"/>
        <v>183.38</v>
      </c>
      <c r="Q37" s="44">
        <v>251884.84</v>
      </c>
      <c r="R37" s="44">
        <v>29489.88</v>
      </c>
      <c r="S37" s="44">
        <v>281374.71999999997</v>
      </c>
      <c r="T37" s="44">
        <v>2651.42</v>
      </c>
      <c r="U37" s="44">
        <v>96.52</v>
      </c>
      <c r="V37" s="13">
        <f t="shared" si="1"/>
        <v>27.471353473661249</v>
      </c>
      <c r="W37" s="13">
        <f t="shared" si="2"/>
        <v>30.687612607699855</v>
      </c>
      <c r="X37" s="13">
        <f t="shared" si="3"/>
        <v>7336</v>
      </c>
      <c r="Y37" s="13">
        <f t="shared" si="4"/>
        <v>3668</v>
      </c>
      <c r="Z37" s="13">
        <f t="shared" si="5"/>
        <v>3668</v>
      </c>
      <c r="AA37" s="45"/>
    </row>
    <row r="38" spans="1:27" s="21" customFormat="1" ht="18.75" customHeight="1" outlineLevel="1">
      <c r="A38" s="26"/>
      <c r="B38" s="27" t="s">
        <v>363</v>
      </c>
      <c r="C38" s="26"/>
      <c r="D38" s="5"/>
      <c r="E38" s="5"/>
      <c r="F38" s="5"/>
      <c r="G38" s="5"/>
      <c r="H38" s="5"/>
      <c r="I38" s="5"/>
      <c r="J38" s="5"/>
      <c r="K38" s="5"/>
      <c r="L38" s="5"/>
      <c r="M38" s="37">
        <f>SUBTOTAL(9,M30:M37)</f>
        <v>80117.299999999988</v>
      </c>
      <c r="N38" s="38">
        <f>SUBTOTAL(9,N30:N37)</f>
        <v>1602.346</v>
      </c>
      <c r="O38" s="38">
        <f>SUBTOTAL(9,O30:O37)</f>
        <v>630.05799999999999</v>
      </c>
      <c r="P38" s="38">
        <f>SUBTOTAL(9,P30:P37)</f>
        <v>972.28800000000001</v>
      </c>
      <c r="Q38" s="37"/>
      <c r="R38" s="37"/>
      <c r="S38" s="37"/>
      <c r="T38" s="37"/>
      <c r="U38" s="37"/>
      <c r="V38" s="38"/>
      <c r="W38" s="38"/>
      <c r="X38" s="38">
        <f>SUBTOTAL(9,X30:X37)</f>
        <v>89294</v>
      </c>
      <c r="Y38" s="38">
        <f>SUBTOTAL(9,Y30:Y37)</f>
        <v>44647</v>
      </c>
      <c r="Z38" s="38">
        <f>SUBTOTAL(9,Z30:Z37)</f>
        <v>44647</v>
      </c>
      <c r="AA38" s="39"/>
    </row>
    <row r="39" spans="1:27" s="46" customFormat="1" ht="18.75" customHeight="1" outlineLevel="2">
      <c r="A39" s="42" t="s">
        <v>64</v>
      </c>
      <c r="B39" s="43" t="s">
        <v>65</v>
      </c>
      <c r="C39" s="42" t="s">
        <v>66</v>
      </c>
      <c r="D39" s="6">
        <v>2906.5</v>
      </c>
      <c r="E39" s="6">
        <v>100107.4</v>
      </c>
      <c r="F39" s="6">
        <v>56.63</v>
      </c>
      <c r="G39" s="6">
        <v>1818.1</v>
      </c>
      <c r="H39" s="6">
        <v>43978.48</v>
      </c>
      <c r="I39" s="6">
        <v>35.42</v>
      </c>
      <c r="J39" s="6">
        <v>408.1</v>
      </c>
      <c r="K39" s="6">
        <v>1714.02</v>
      </c>
      <c r="L39" s="6">
        <v>7.95</v>
      </c>
      <c r="M39" s="44">
        <v>5132.7</v>
      </c>
      <c r="N39" s="13">
        <f t="shared" si="0"/>
        <v>102.654</v>
      </c>
      <c r="O39" s="13">
        <f>N39*0.36</f>
        <v>36.955439999999996</v>
      </c>
      <c r="P39" s="13">
        <f>N39*0.64</f>
        <v>65.698560000000001</v>
      </c>
      <c r="Q39" s="44">
        <v>145799.9</v>
      </c>
      <c r="R39" s="44">
        <v>17608.400000000001</v>
      </c>
      <c r="S39" s="44">
        <v>163408.29999999999</v>
      </c>
      <c r="T39" s="44">
        <v>3645</v>
      </c>
      <c r="U39" s="44">
        <v>128.32</v>
      </c>
      <c r="V39" s="13">
        <f t="shared" si="1"/>
        <v>28.406082568628598</v>
      </c>
      <c r="W39" s="13">
        <f t="shared" si="2"/>
        <v>31.83671362051162</v>
      </c>
      <c r="X39" s="13">
        <f t="shared" si="3"/>
        <v>4106</v>
      </c>
      <c r="Y39" s="13">
        <f t="shared" si="4"/>
        <v>2053</v>
      </c>
      <c r="Z39" s="13">
        <f t="shared" si="5"/>
        <v>2053</v>
      </c>
      <c r="AA39" s="45"/>
    </row>
    <row r="40" spans="1:27" s="46" customFormat="1" ht="18.75" customHeight="1" outlineLevel="2">
      <c r="A40" s="42" t="s">
        <v>67</v>
      </c>
      <c r="B40" s="43" t="s">
        <v>65</v>
      </c>
      <c r="C40" s="42" t="s">
        <v>66</v>
      </c>
      <c r="D40" s="6">
        <v>8081.8</v>
      </c>
      <c r="E40" s="6">
        <v>289664.26</v>
      </c>
      <c r="F40" s="6">
        <v>70.14</v>
      </c>
      <c r="G40" s="6">
        <v>2519.6999999999998</v>
      </c>
      <c r="H40" s="6">
        <v>60331.24</v>
      </c>
      <c r="I40" s="6">
        <v>21.87</v>
      </c>
      <c r="J40" s="6">
        <v>920.9</v>
      </c>
      <c r="K40" s="6">
        <v>3867.78</v>
      </c>
      <c r="L40" s="6">
        <v>7.99</v>
      </c>
      <c r="M40" s="44">
        <v>11522.4</v>
      </c>
      <c r="N40" s="13">
        <f t="shared" si="0"/>
        <v>230.44799999999998</v>
      </c>
      <c r="O40" s="13">
        <f>0.5*N40</f>
        <v>115.22399999999999</v>
      </c>
      <c r="P40" s="13">
        <f>N40*0.5</f>
        <v>115.22399999999999</v>
      </c>
      <c r="Q40" s="44">
        <v>353863.28</v>
      </c>
      <c r="R40" s="44">
        <v>42820.04</v>
      </c>
      <c r="S40" s="44">
        <v>396683.32</v>
      </c>
      <c r="T40" s="44">
        <v>5361.56</v>
      </c>
      <c r="U40" s="44">
        <v>174.58</v>
      </c>
      <c r="V40" s="13">
        <f t="shared" si="1"/>
        <v>30.710900506838858</v>
      </c>
      <c r="W40" s="13">
        <f t="shared" si="2"/>
        <v>34.427143650628345</v>
      </c>
      <c r="X40" s="13">
        <f t="shared" si="3"/>
        <v>9218</v>
      </c>
      <c r="Y40" s="13">
        <f t="shared" si="4"/>
        <v>4609</v>
      </c>
      <c r="Z40" s="13">
        <f t="shared" si="5"/>
        <v>4609</v>
      </c>
      <c r="AA40" s="45"/>
    </row>
    <row r="41" spans="1:27" s="46" customFormat="1" ht="18.75" customHeight="1" outlineLevel="2">
      <c r="A41" s="42" t="s">
        <v>68</v>
      </c>
      <c r="B41" s="43" t="s">
        <v>65</v>
      </c>
      <c r="C41" s="42" t="s">
        <v>66</v>
      </c>
      <c r="D41" s="6">
        <v>3167.8</v>
      </c>
      <c r="E41" s="6">
        <v>109779.56</v>
      </c>
      <c r="F41" s="6">
        <v>65.150000000000006</v>
      </c>
      <c r="G41" s="6">
        <v>1305.3</v>
      </c>
      <c r="H41" s="6">
        <v>31464.68</v>
      </c>
      <c r="I41" s="6">
        <v>26.85</v>
      </c>
      <c r="J41" s="6">
        <v>388.9</v>
      </c>
      <c r="K41" s="6">
        <v>1633.38</v>
      </c>
      <c r="L41" s="6">
        <v>8</v>
      </c>
      <c r="M41" s="44">
        <v>4862</v>
      </c>
      <c r="N41" s="13">
        <f t="shared" si="0"/>
        <v>97.24</v>
      </c>
      <c r="O41" s="13">
        <f>N41*0.29</f>
        <v>28.199599999999997</v>
      </c>
      <c r="P41" s="13">
        <f>N41*0.71</f>
        <v>69.040399999999991</v>
      </c>
      <c r="Q41" s="44">
        <v>142877.62</v>
      </c>
      <c r="R41" s="44">
        <v>17423.36</v>
      </c>
      <c r="S41" s="44">
        <v>160300.98000000001</v>
      </c>
      <c r="T41" s="44">
        <v>4329.62</v>
      </c>
      <c r="U41" s="44">
        <v>147.33000000000001</v>
      </c>
      <c r="V41" s="13">
        <f t="shared" si="1"/>
        <v>29.386593994241053</v>
      </c>
      <c r="W41" s="13">
        <f t="shared" si="2"/>
        <v>32.970172768408062</v>
      </c>
      <c r="X41" s="13">
        <f t="shared" si="3"/>
        <v>3890</v>
      </c>
      <c r="Y41" s="13">
        <f t="shared" si="4"/>
        <v>1945</v>
      </c>
      <c r="Z41" s="13">
        <f t="shared" si="5"/>
        <v>1945</v>
      </c>
      <c r="AA41" s="45"/>
    </row>
    <row r="42" spans="1:27" s="46" customFormat="1" ht="18.75" customHeight="1" outlineLevel="2">
      <c r="A42" s="42" t="s">
        <v>69</v>
      </c>
      <c r="B42" s="43" t="s">
        <v>65</v>
      </c>
      <c r="C42" s="42" t="s">
        <v>66</v>
      </c>
      <c r="D42" s="6">
        <v>7952</v>
      </c>
      <c r="E42" s="6">
        <v>270555.59999999998</v>
      </c>
      <c r="F42" s="6">
        <v>58.4</v>
      </c>
      <c r="G42" s="6">
        <v>4577.8999999999996</v>
      </c>
      <c r="H42" s="6">
        <v>109038.12</v>
      </c>
      <c r="I42" s="6">
        <v>33.619999999999997</v>
      </c>
      <c r="J42" s="6">
        <v>1085.8</v>
      </c>
      <c r="K42" s="6">
        <v>4560.3599999999997</v>
      </c>
      <c r="L42" s="6">
        <v>7.97</v>
      </c>
      <c r="M42" s="44">
        <v>13615.7</v>
      </c>
      <c r="N42" s="13">
        <f t="shared" si="0"/>
        <v>272.31400000000002</v>
      </c>
      <c r="O42" s="13">
        <f>N42*0.67</f>
        <v>182.45038000000002</v>
      </c>
      <c r="P42" s="13">
        <f>N42*0.33</f>
        <v>89.863620000000012</v>
      </c>
      <c r="Q42" s="44">
        <v>384154.08</v>
      </c>
      <c r="R42" s="44">
        <v>44444.18</v>
      </c>
      <c r="S42" s="44">
        <v>428598.26</v>
      </c>
      <c r="T42" s="44">
        <v>4519.46</v>
      </c>
      <c r="U42" s="44">
        <v>160.18</v>
      </c>
      <c r="V42" s="13">
        <f t="shared" si="1"/>
        <v>28.21405289481995</v>
      </c>
      <c r="W42" s="13">
        <f t="shared" si="2"/>
        <v>31.478239091636858</v>
      </c>
      <c r="X42" s="13">
        <f t="shared" si="3"/>
        <v>10892</v>
      </c>
      <c r="Y42" s="13">
        <f t="shared" si="4"/>
        <v>5446</v>
      </c>
      <c r="Z42" s="13">
        <f t="shared" si="5"/>
        <v>5446</v>
      </c>
      <c r="AA42" s="45"/>
    </row>
    <row r="43" spans="1:27" s="46" customFormat="1" ht="18.75" customHeight="1" outlineLevel="2">
      <c r="A43" s="42" t="s">
        <v>70</v>
      </c>
      <c r="B43" s="43" t="s">
        <v>65</v>
      </c>
      <c r="C43" s="42" t="s">
        <v>66</v>
      </c>
      <c r="D43" s="6">
        <v>6738.9</v>
      </c>
      <c r="E43" s="6">
        <v>232405.42</v>
      </c>
      <c r="F43" s="6">
        <v>56.82</v>
      </c>
      <c r="G43" s="6">
        <v>4173.5</v>
      </c>
      <c r="H43" s="6">
        <v>99894.56</v>
      </c>
      <c r="I43" s="6">
        <v>35.19</v>
      </c>
      <c r="J43" s="6">
        <v>948</v>
      </c>
      <c r="K43" s="6">
        <v>3981.6</v>
      </c>
      <c r="L43" s="6">
        <v>7.99</v>
      </c>
      <c r="M43" s="44">
        <v>11860.4</v>
      </c>
      <c r="N43" s="13">
        <f t="shared" si="0"/>
        <v>237.208</v>
      </c>
      <c r="O43" s="13">
        <f>N43*0.42</f>
        <v>99.627359999999996</v>
      </c>
      <c r="P43" s="13">
        <f>N43*0.58</f>
        <v>137.58063999999999</v>
      </c>
      <c r="Q43" s="44">
        <v>336281.58</v>
      </c>
      <c r="R43" s="44">
        <v>39128.54</v>
      </c>
      <c r="S43" s="44">
        <v>375410.12</v>
      </c>
      <c r="T43" s="44">
        <v>3736.46</v>
      </c>
      <c r="U43" s="44">
        <v>131.78</v>
      </c>
      <c r="V43" s="13">
        <f t="shared" si="1"/>
        <v>28.353308488752489</v>
      </c>
      <c r="W43" s="13">
        <f t="shared" si="2"/>
        <v>31.652399581801625</v>
      </c>
      <c r="X43" s="13">
        <f t="shared" si="3"/>
        <v>9488</v>
      </c>
      <c r="Y43" s="13">
        <f t="shared" si="4"/>
        <v>4744</v>
      </c>
      <c r="Z43" s="13">
        <f t="shared" si="5"/>
        <v>4744</v>
      </c>
      <c r="AA43" s="45"/>
    </row>
    <row r="44" spans="1:27" s="46" customFormat="1" ht="18.75" customHeight="1" outlineLevel="2">
      <c r="A44" s="42" t="s">
        <v>71</v>
      </c>
      <c r="B44" s="43" t="s">
        <v>65</v>
      </c>
      <c r="C44" s="42" t="s">
        <v>66</v>
      </c>
      <c r="D44" s="6">
        <v>5831.7</v>
      </c>
      <c r="E44" s="6">
        <v>201220.84</v>
      </c>
      <c r="F44" s="6">
        <v>59.4</v>
      </c>
      <c r="G44" s="6">
        <v>3200.7</v>
      </c>
      <c r="H44" s="6">
        <v>76557.56</v>
      </c>
      <c r="I44" s="6">
        <v>32.6</v>
      </c>
      <c r="J44" s="6">
        <v>785.3</v>
      </c>
      <c r="K44" s="6">
        <v>3298.26</v>
      </c>
      <c r="L44" s="6">
        <v>8</v>
      </c>
      <c r="M44" s="44">
        <v>9817.7000000000007</v>
      </c>
      <c r="N44" s="13">
        <f t="shared" si="0"/>
        <v>196.35400000000001</v>
      </c>
      <c r="O44" s="13">
        <f>N44*0.42</f>
        <v>82.468680000000006</v>
      </c>
      <c r="P44" s="13">
        <f>N44*0.58</f>
        <v>113.88531999999999</v>
      </c>
      <c r="Q44" s="44">
        <v>281076.65999999997</v>
      </c>
      <c r="R44" s="44">
        <v>33120.720000000001</v>
      </c>
      <c r="S44" s="44">
        <v>314197.38</v>
      </c>
      <c r="T44" s="44">
        <v>4931.17</v>
      </c>
      <c r="U44" s="44">
        <v>172.24</v>
      </c>
      <c r="V44" s="13">
        <f t="shared" si="1"/>
        <v>28.629583303625079</v>
      </c>
      <c r="W44" s="13">
        <f t="shared" si="2"/>
        <v>32.003155525224848</v>
      </c>
      <c r="X44" s="13">
        <f t="shared" si="3"/>
        <v>7854</v>
      </c>
      <c r="Y44" s="13">
        <f t="shared" si="4"/>
        <v>3927</v>
      </c>
      <c r="Z44" s="13">
        <f t="shared" si="5"/>
        <v>3927</v>
      </c>
      <c r="AA44" s="45"/>
    </row>
    <row r="45" spans="1:27" s="46" customFormat="1" ht="18.75" customHeight="1" outlineLevel="2">
      <c r="A45" s="42" t="s">
        <v>72</v>
      </c>
      <c r="B45" s="43" t="s">
        <v>65</v>
      </c>
      <c r="C45" s="42" t="s">
        <v>73</v>
      </c>
      <c r="D45" s="6">
        <v>523.20000000000005</v>
      </c>
      <c r="E45" s="6">
        <v>17190.16</v>
      </c>
      <c r="F45" s="6">
        <v>34.51</v>
      </c>
      <c r="G45" s="6">
        <v>871.7</v>
      </c>
      <c r="H45" s="6">
        <v>20745.599999999999</v>
      </c>
      <c r="I45" s="6">
        <v>57.5</v>
      </c>
      <c r="J45" s="6">
        <v>121.1</v>
      </c>
      <c r="K45" s="6">
        <v>508.62</v>
      </c>
      <c r="L45" s="6">
        <v>7.99</v>
      </c>
      <c r="M45" s="44">
        <v>1516</v>
      </c>
      <c r="N45" s="13">
        <f t="shared" si="0"/>
        <v>30.32</v>
      </c>
      <c r="O45" s="13">
        <f>N45*0.25</f>
        <v>7.58</v>
      </c>
      <c r="P45" s="13">
        <f>N45*0.75</f>
        <v>22.740000000000002</v>
      </c>
      <c r="Q45" s="44">
        <v>38444.379999999997</v>
      </c>
      <c r="R45" s="44">
        <v>3904.06</v>
      </c>
      <c r="S45" s="44">
        <v>42348.44</v>
      </c>
      <c r="T45" s="44">
        <v>2023.39</v>
      </c>
      <c r="U45" s="44">
        <v>79.790000000000006</v>
      </c>
      <c r="V45" s="13">
        <f t="shared" si="1"/>
        <v>25.359089709762532</v>
      </c>
      <c r="W45" s="13">
        <f t="shared" si="2"/>
        <v>27.934327176781004</v>
      </c>
      <c r="X45" s="13">
        <f t="shared" si="3"/>
        <v>1212</v>
      </c>
      <c r="Y45" s="13">
        <f t="shared" si="4"/>
        <v>606</v>
      </c>
      <c r="Z45" s="13">
        <f t="shared" si="5"/>
        <v>606</v>
      </c>
      <c r="AA45" s="45"/>
    </row>
    <row r="46" spans="1:27" s="46" customFormat="1" ht="18.75" customHeight="1" outlineLevel="2">
      <c r="A46" s="42" t="s">
        <v>74</v>
      </c>
      <c r="B46" s="43" t="s">
        <v>65</v>
      </c>
      <c r="C46" s="42" t="s">
        <v>75</v>
      </c>
      <c r="D46" s="6">
        <v>6852.1</v>
      </c>
      <c r="E46" s="6">
        <v>251668.34</v>
      </c>
      <c r="F46" s="6">
        <v>72.83</v>
      </c>
      <c r="G46" s="6">
        <v>1842.8</v>
      </c>
      <c r="H46" s="6">
        <v>44724.72</v>
      </c>
      <c r="I46" s="6">
        <v>19.59</v>
      </c>
      <c r="J46" s="6">
        <v>713.3</v>
      </c>
      <c r="K46" s="6">
        <v>2995.86</v>
      </c>
      <c r="L46" s="6">
        <v>7.58</v>
      </c>
      <c r="M46" s="44">
        <v>9408.2000000000007</v>
      </c>
      <c r="N46" s="13">
        <f t="shared" si="0"/>
        <v>188.16400000000002</v>
      </c>
      <c r="O46" s="13">
        <f>N46*0.08</f>
        <v>15.053120000000002</v>
      </c>
      <c r="P46" s="13">
        <f>N46*0.92</f>
        <v>173.11088000000001</v>
      </c>
      <c r="Q46" s="44">
        <v>299388.92</v>
      </c>
      <c r="R46" s="44">
        <v>37359.839999999997</v>
      </c>
      <c r="S46" s="44">
        <v>336748.76</v>
      </c>
      <c r="T46" s="44">
        <v>5252.44</v>
      </c>
      <c r="U46" s="44">
        <v>165.06</v>
      </c>
      <c r="V46" s="13">
        <f t="shared" si="1"/>
        <v>31.822125379987668</v>
      </c>
      <c r="W46" s="13">
        <f t="shared" si="2"/>
        <v>35.793112391318211</v>
      </c>
      <c r="X46" s="13">
        <f t="shared" si="3"/>
        <v>7526</v>
      </c>
      <c r="Y46" s="13">
        <f t="shared" si="4"/>
        <v>3763</v>
      </c>
      <c r="Z46" s="13">
        <f t="shared" si="5"/>
        <v>3763</v>
      </c>
      <c r="AA46" s="45"/>
    </row>
    <row r="47" spans="1:27" s="46" customFormat="1" ht="18.75" customHeight="1" outlineLevel="2">
      <c r="A47" s="42" t="s">
        <v>76</v>
      </c>
      <c r="B47" s="43" t="s">
        <v>65</v>
      </c>
      <c r="C47" s="42" t="s">
        <v>77</v>
      </c>
      <c r="D47" s="6">
        <v>356.2</v>
      </c>
      <c r="E47" s="6">
        <v>11505.02</v>
      </c>
      <c r="F47" s="6">
        <v>54.76</v>
      </c>
      <c r="G47" s="6">
        <v>242.3</v>
      </c>
      <c r="H47" s="6">
        <v>5752.92</v>
      </c>
      <c r="I47" s="6">
        <v>37.25</v>
      </c>
      <c r="J47" s="6">
        <v>52</v>
      </c>
      <c r="K47" s="6">
        <v>218.4</v>
      </c>
      <c r="L47" s="6">
        <v>7.99</v>
      </c>
      <c r="M47" s="44">
        <v>650.5</v>
      </c>
      <c r="N47" s="13">
        <f t="shared" si="0"/>
        <v>13.01</v>
      </c>
      <c r="O47" s="13"/>
      <c r="P47" s="13">
        <f>N47</f>
        <v>13.01</v>
      </c>
      <c r="Q47" s="44">
        <v>17476.34</v>
      </c>
      <c r="R47" s="44">
        <v>1996.72</v>
      </c>
      <c r="S47" s="44">
        <v>19473.060000000001</v>
      </c>
      <c r="T47" s="44">
        <v>3495.27</v>
      </c>
      <c r="U47" s="44">
        <v>130.1</v>
      </c>
      <c r="V47" s="13">
        <f t="shared" si="1"/>
        <v>26.866010760953113</v>
      </c>
      <c r="W47" s="13">
        <f t="shared" si="2"/>
        <v>29.935526518063032</v>
      </c>
      <c r="X47" s="13">
        <f t="shared" si="3"/>
        <v>520</v>
      </c>
      <c r="Y47" s="13">
        <f t="shared" si="4"/>
        <v>260</v>
      </c>
      <c r="Z47" s="13">
        <f t="shared" si="5"/>
        <v>260</v>
      </c>
      <c r="AA47" s="45"/>
    </row>
    <row r="48" spans="1:27" s="46" customFormat="1" ht="18.75" customHeight="1" outlineLevel="2">
      <c r="A48" s="42" t="s">
        <v>78</v>
      </c>
      <c r="B48" s="43" t="s">
        <v>65</v>
      </c>
      <c r="C48" s="42" t="s">
        <v>79</v>
      </c>
      <c r="D48" s="6">
        <v>4175.8</v>
      </c>
      <c r="E48" s="6">
        <v>142254.04</v>
      </c>
      <c r="F48" s="6">
        <v>61.02</v>
      </c>
      <c r="G48" s="6">
        <v>2122.4</v>
      </c>
      <c r="H48" s="6">
        <v>51059.12</v>
      </c>
      <c r="I48" s="6">
        <v>31.01</v>
      </c>
      <c r="J48" s="6">
        <v>545.20000000000005</v>
      </c>
      <c r="K48" s="6">
        <v>2289.84</v>
      </c>
      <c r="L48" s="6">
        <v>7.97</v>
      </c>
      <c r="M48" s="44">
        <v>6843.4</v>
      </c>
      <c r="N48" s="13">
        <f t="shared" si="0"/>
        <v>136.86799999999999</v>
      </c>
      <c r="O48" s="13">
        <f>N48*0.42</f>
        <v>57.484559999999995</v>
      </c>
      <c r="P48" s="13">
        <f>N48*0.58</f>
        <v>79.383439999999993</v>
      </c>
      <c r="Q48" s="44">
        <v>195603</v>
      </c>
      <c r="R48" s="44">
        <v>23464.14</v>
      </c>
      <c r="S48" s="44">
        <v>219067.14</v>
      </c>
      <c r="T48" s="44">
        <v>3372.47</v>
      </c>
      <c r="U48" s="44">
        <v>117.99</v>
      </c>
      <c r="V48" s="13">
        <f t="shared" si="1"/>
        <v>28.582722038752667</v>
      </c>
      <c r="W48" s="13">
        <f t="shared" si="2"/>
        <v>32.011447526083529</v>
      </c>
      <c r="X48" s="13">
        <f t="shared" si="3"/>
        <v>5474</v>
      </c>
      <c r="Y48" s="13">
        <f t="shared" si="4"/>
        <v>2737</v>
      </c>
      <c r="Z48" s="13">
        <f t="shared" si="5"/>
        <v>2737</v>
      </c>
      <c r="AA48" s="45"/>
    </row>
    <row r="49" spans="1:27" s="46" customFormat="1" ht="18.75" customHeight="1" outlineLevel="2">
      <c r="A49" s="42" t="s">
        <v>80</v>
      </c>
      <c r="B49" s="43" t="s">
        <v>65</v>
      </c>
      <c r="C49" s="42" t="s">
        <v>79</v>
      </c>
      <c r="D49" s="6">
        <v>3184.2</v>
      </c>
      <c r="E49" s="6">
        <v>115822.06</v>
      </c>
      <c r="F49" s="6">
        <v>67.930000000000007</v>
      </c>
      <c r="G49" s="6">
        <v>1129.0999999999999</v>
      </c>
      <c r="H49" s="6">
        <v>27343.040000000001</v>
      </c>
      <c r="I49" s="6">
        <v>24.09</v>
      </c>
      <c r="J49" s="6">
        <v>374.1</v>
      </c>
      <c r="K49" s="6">
        <v>1571.22</v>
      </c>
      <c r="L49" s="6">
        <v>7.98</v>
      </c>
      <c r="M49" s="44">
        <v>4687.3999999999996</v>
      </c>
      <c r="N49" s="13">
        <f t="shared" si="0"/>
        <v>93.74799999999999</v>
      </c>
      <c r="O49" s="13">
        <f>N49*0.33</f>
        <v>30.936839999999997</v>
      </c>
      <c r="P49" s="13">
        <f>N49*0.67</f>
        <v>62.811159999999994</v>
      </c>
      <c r="Q49" s="44">
        <v>144736.32000000001</v>
      </c>
      <c r="R49" s="44">
        <v>17822.14</v>
      </c>
      <c r="S49" s="44">
        <v>162558.46</v>
      </c>
      <c r="T49" s="44">
        <v>5169.1499999999996</v>
      </c>
      <c r="U49" s="44">
        <v>167.41</v>
      </c>
      <c r="V49" s="13">
        <f t="shared" si="1"/>
        <v>30.87774032512694</v>
      </c>
      <c r="W49" s="13">
        <f t="shared" si="2"/>
        <v>34.67987797073004</v>
      </c>
      <c r="X49" s="13">
        <f t="shared" si="3"/>
        <v>3750</v>
      </c>
      <c r="Y49" s="13">
        <f t="shared" si="4"/>
        <v>1875</v>
      </c>
      <c r="Z49" s="13">
        <f t="shared" si="5"/>
        <v>1875</v>
      </c>
      <c r="AA49" s="45"/>
    </row>
    <row r="50" spans="1:27" s="46" customFormat="1" ht="18.75" customHeight="1" outlineLevel="2">
      <c r="A50" s="42" t="s">
        <v>81</v>
      </c>
      <c r="B50" s="43" t="s">
        <v>65</v>
      </c>
      <c r="C50" s="42" t="s">
        <v>79</v>
      </c>
      <c r="D50" s="6">
        <v>1572.5</v>
      </c>
      <c r="E50" s="6">
        <v>55745.78</v>
      </c>
      <c r="F50" s="6">
        <v>64.349999999999994</v>
      </c>
      <c r="G50" s="6">
        <v>676.1</v>
      </c>
      <c r="H50" s="6">
        <v>15882.52</v>
      </c>
      <c r="I50" s="6">
        <v>27.67</v>
      </c>
      <c r="J50" s="6">
        <v>195.2</v>
      </c>
      <c r="K50" s="6">
        <v>819.84</v>
      </c>
      <c r="L50" s="6">
        <v>7.99</v>
      </c>
      <c r="M50" s="44">
        <v>2443.8000000000002</v>
      </c>
      <c r="N50" s="13">
        <f t="shared" si="0"/>
        <v>48.876000000000005</v>
      </c>
      <c r="O50" s="13">
        <f>N50*0.33</f>
        <v>16.129080000000002</v>
      </c>
      <c r="P50" s="13">
        <f>N50*0.67</f>
        <v>32.746920000000003</v>
      </c>
      <c r="Q50" s="44">
        <v>72448.14</v>
      </c>
      <c r="R50" s="44">
        <v>8231.42</v>
      </c>
      <c r="S50" s="44">
        <v>80679.56</v>
      </c>
      <c r="T50" s="44">
        <v>5174.87</v>
      </c>
      <c r="U50" s="44">
        <v>174.56</v>
      </c>
      <c r="V50" s="13">
        <f t="shared" si="1"/>
        <v>29.645691136754234</v>
      </c>
      <c r="W50" s="13">
        <f t="shared" si="2"/>
        <v>33.013978230624431</v>
      </c>
      <c r="X50" s="13">
        <f t="shared" si="3"/>
        <v>1956</v>
      </c>
      <c r="Y50" s="13">
        <f t="shared" si="4"/>
        <v>978</v>
      </c>
      <c r="Z50" s="13">
        <f t="shared" si="5"/>
        <v>978</v>
      </c>
      <c r="AA50" s="45"/>
    </row>
    <row r="51" spans="1:27" s="46" customFormat="1" ht="18.75" customHeight="1" outlineLevel="2">
      <c r="A51" s="42" t="s">
        <v>82</v>
      </c>
      <c r="B51" s="43" t="s">
        <v>65</v>
      </c>
      <c r="C51" s="42" t="s">
        <v>79</v>
      </c>
      <c r="D51" s="6">
        <v>2042.1</v>
      </c>
      <c r="E51" s="6">
        <v>67229.64</v>
      </c>
      <c r="F51" s="6">
        <v>39.58</v>
      </c>
      <c r="G51" s="6">
        <v>2708.3</v>
      </c>
      <c r="H51" s="6">
        <v>64318.6</v>
      </c>
      <c r="I51" s="6">
        <v>52.49</v>
      </c>
      <c r="J51" s="6">
        <v>408.9</v>
      </c>
      <c r="K51" s="6">
        <v>1717.38</v>
      </c>
      <c r="L51" s="6">
        <v>7.93</v>
      </c>
      <c r="M51" s="44">
        <v>5159.3</v>
      </c>
      <c r="N51" s="13">
        <f t="shared" si="0"/>
        <v>103.18600000000001</v>
      </c>
      <c r="O51" s="13">
        <f>N51*0.71</f>
        <v>73.262060000000005</v>
      </c>
      <c r="P51" s="13">
        <f>N51*0.29</f>
        <v>29.923939999999998</v>
      </c>
      <c r="Q51" s="44">
        <v>133265.62</v>
      </c>
      <c r="R51" s="44">
        <v>13839</v>
      </c>
      <c r="S51" s="44">
        <v>147104.62</v>
      </c>
      <c r="T51" s="44">
        <v>2019.18</v>
      </c>
      <c r="U51" s="44">
        <v>78.17</v>
      </c>
      <c r="V51" s="13">
        <f t="shared" si="1"/>
        <v>25.830174636094043</v>
      </c>
      <c r="W51" s="13">
        <f t="shared" si="2"/>
        <v>28.51251526369856</v>
      </c>
      <c r="X51" s="13">
        <f t="shared" si="3"/>
        <v>4128</v>
      </c>
      <c r="Y51" s="13">
        <f t="shared" si="4"/>
        <v>2064</v>
      </c>
      <c r="Z51" s="13">
        <f t="shared" si="5"/>
        <v>2064</v>
      </c>
      <c r="AA51" s="45"/>
    </row>
    <row r="52" spans="1:27" s="46" customFormat="1" ht="18.75" customHeight="1" outlineLevel="2">
      <c r="A52" s="42" t="s">
        <v>83</v>
      </c>
      <c r="B52" s="43" t="s">
        <v>65</v>
      </c>
      <c r="C52" s="42" t="s">
        <v>79</v>
      </c>
      <c r="D52" s="6">
        <v>3881.4</v>
      </c>
      <c r="E52" s="6">
        <v>135802.42000000001</v>
      </c>
      <c r="F52" s="6">
        <v>59.05</v>
      </c>
      <c r="G52" s="6">
        <v>2167.1999999999998</v>
      </c>
      <c r="H52" s="6">
        <v>51845.760000000002</v>
      </c>
      <c r="I52" s="6">
        <v>32.97</v>
      </c>
      <c r="J52" s="6">
        <v>524.6</v>
      </c>
      <c r="K52" s="6">
        <v>2203.3200000000002</v>
      </c>
      <c r="L52" s="6">
        <v>7.98</v>
      </c>
      <c r="M52" s="44">
        <v>6573.2</v>
      </c>
      <c r="N52" s="13">
        <f t="shared" si="0"/>
        <v>131.464</v>
      </c>
      <c r="O52" s="13">
        <f>N52*0.4</f>
        <v>52.585599999999999</v>
      </c>
      <c r="P52" s="13">
        <f>N52*0.6</f>
        <v>78.878399999999999</v>
      </c>
      <c r="Q52" s="44">
        <v>189851.5</v>
      </c>
      <c r="R52" s="44">
        <v>22330.22</v>
      </c>
      <c r="S52" s="44">
        <v>212181.72</v>
      </c>
      <c r="T52" s="44">
        <v>4039.39</v>
      </c>
      <c r="U52" s="44">
        <v>139.86000000000001</v>
      </c>
      <c r="V52" s="13">
        <f t="shared" si="1"/>
        <v>28.882659891681374</v>
      </c>
      <c r="W52" s="13">
        <f t="shared" si="2"/>
        <v>32.279821091705713</v>
      </c>
      <c r="X52" s="13">
        <f t="shared" si="3"/>
        <v>5258</v>
      </c>
      <c r="Y52" s="13">
        <f t="shared" si="4"/>
        <v>2629</v>
      </c>
      <c r="Z52" s="13">
        <f t="shared" si="5"/>
        <v>2629</v>
      </c>
      <c r="AA52" s="45"/>
    </row>
    <row r="53" spans="1:27" s="46" customFormat="1" ht="18.75" customHeight="1" outlineLevel="2">
      <c r="A53" s="42" t="s">
        <v>84</v>
      </c>
      <c r="B53" s="43" t="s">
        <v>65</v>
      </c>
      <c r="C53" s="42" t="s">
        <v>79</v>
      </c>
      <c r="D53" s="6">
        <v>2598</v>
      </c>
      <c r="E53" s="6">
        <v>92779.56</v>
      </c>
      <c r="F53" s="6">
        <v>61.28</v>
      </c>
      <c r="G53" s="6">
        <v>1306.5999999999999</v>
      </c>
      <c r="H53" s="6">
        <v>31310.080000000002</v>
      </c>
      <c r="I53" s="6">
        <v>30.82</v>
      </c>
      <c r="J53" s="6">
        <v>334.9</v>
      </c>
      <c r="K53" s="6">
        <v>1406.58</v>
      </c>
      <c r="L53" s="6">
        <v>7.9</v>
      </c>
      <c r="M53" s="44">
        <v>4239.5</v>
      </c>
      <c r="N53" s="13">
        <f t="shared" si="0"/>
        <v>84.79</v>
      </c>
      <c r="O53" s="13">
        <f>N53*0.25</f>
        <v>21.197500000000002</v>
      </c>
      <c r="P53" s="13">
        <f>N53*0.75</f>
        <v>63.592500000000001</v>
      </c>
      <c r="Q53" s="44">
        <v>125496.22</v>
      </c>
      <c r="R53" s="44">
        <v>14862.64</v>
      </c>
      <c r="S53" s="44">
        <v>140358.85999999999</v>
      </c>
      <c r="T53" s="44">
        <v>3391.79</v>
      </c>
      <c r="U53" s="44">
        <v>114.58</v>
      </c>
      <c r="V53" s="13">
        <f t="shared" si="1"/>
        <v>29.601655855643354</v>
      </c>
      <c r="W53" s="13">
        <f t="shared" si="2"/>
        <v>33.107408892558084</v>
      </c>
      <c r="X53" s="13">
        <f t="shared" si="3"/>
        <v>3392</v>
      </c>
      <c r="Y53" s="13">
        <f t="shared" si="4"/>
        <v>1696</v>
      </c>
      <c r="Z53" s="13">
        <f t="shared" si="5"/>
        <v>1696</v>
      </c>
      <c r="AA53" s="45"/>
    </row>
    <row r="54" spans="1:27" s="46" customFormat="1" ht="18.75" customHeight="1" outlineLevel="2">
      <c r="A54" s="42" t="s">
        <v>85</v>
      </c>
      <c r="B54" s="43" t="s">
        <v>65</v>
      </c>
      <c r="C54" s="42" t="s">
        <v>79</v>
      </c>
      <c r="D54" s="6">
        <v>5840.6</v>
      </c>
      <c r="E54" s="6">
        <v>206853.38</v>
      </c>
      <c r="F54" s="6">
        <v>64.02</v>
      </c>
      <c r="G54" s="6">
        <v>2554</v>
      </c>
      <c r="H54" s="6">
        <v>61766.68</v>
      </c>
      <c r="I54" s="6">
        <v>28</v>
      </c>
      <c r="J54" s="6">
        <v>728.1</v>
      </c>
      <c r="K54" s="6">
        <v>3058.02</v>
      </c>
      <c r="L54" s="6">
        <v>7.98</v>
      </c>
      <c r="M54" s="44">
        <v>9122.7000000000007</v>
      </c>
      <c r="N54" s="13">
        <f t="shared" si="0"/>
        <v>182.45400000000001</v>
      </c>
      <c r="O54" s="13">
        <f>N54*0.5</f>
        <v>91.227000000000004</v>
      </c>
      <c r="P54" s="13">
        <f>N54*0.5</f>
        <v>91.227000000000004</v>
      </c>
      <c r="Q54" s="44">
        <v>271678.08000000002</v>
      </c>
      <c r="R54" s="44">
        <v>33210.300000000003</v>
      </c>
      <c r="S54" s="44">
        <v>304888.38</v>
      </c>
      <c r="T54" s="44">
        <v>4766.28</v>
      </c>
      <c r="U54" s="44">
        <v>160.05000000000001</v>
      </c>
      <c r="V54" s="13">
        <f t="shared" si="1"/>
        <v>29.78044657831563</v>
      </c>
      <c r="W54" s="13">
        <f t="shared" si="2"/>
        <v>33.420849090729718</v>
      </c>
      <c r="X54" s="13">
        <f t="shared" si="3"/>
        <v>7298</v>
      </c>
      <c r="Y54" s="13">
        <f t="shared" si="4"/>
        <v>3649</v>
      </c>
      <c r="Z54" s="13">
        <f t="shared" si="5"/>
        <v>3649</v>
      </c>
      <c r="AA54" s="45"/>
    </row>
    <row r="55" spans="1:27" s="46" customFormat="1" ht="18.75" customHeight="1" outlineLevel="2">
      <c r="A55" s="42" t="s">
        <v>86</v>
      </c>
      <c r="B55" s="43" t="s">
        <v>65</v>
      </c>
      <c r="C55" s="42" t="s">
        <v>79</v>
      </c>
      <c r="D55" s="6">
        <v>6570.2</v>
      </c>
      <c r="E55" s="6">
        <v>234334.34</v>
      </c>
      <c r="F55" s="6">
        <v>67.34</v>
      </c>
      <c r="G55" s="6">
        <v>2412.5</v>
      </c>
      <c r="H55" s="6">
        <v>57505</v>
      </c>
      <c r="I55" s="6">
        <v>24.73</v>
      </c>
      <c r="J55" s="6">
        <v>774.6</v>
      </c>
      <c r="K55" s="6">
        <v>3253.32</v>
      </c>
      <c r="L55" s="6">
        <v>7.94</v>
      </c>
      <c r="M55" s="44">
        <v>9757.2999999999993</v>
      </c>
      <c r="N55" s="13">
        <f t="shared" si="0"/>
        <v>195.14599999999999</v>
      </c>
      <c r="O55" s="13">
        <f>N55*0.5</f>
        <v>97.572999999999993</v>
      </c>
      <c r="P55" s="13">
        <f>N55*0.5</f>
        <v>97.572999999999993</v>
      </c>
      <c r="Q55" s="44">
        <v>295092.65999999997</v>
      </c>
      <c r="R55" s="44">
        <v>35424.120000000003</v>
      </c>
      <c r="S55" s="44">
        <v>330516.78000000003</v>
      </c>
      <c r="T55" s="44">
        <v>5177.0600000000004</v>
      </c>
      <c r="U55" s="44">
        <v>171.18</v>
      </c>
      <c r="V55" s="13">
        <f t="shared" si="1"/>
        <v>30.243270166951923</v>
      </c>
      <c r="W55" s="13">
        <f t="shared" si="2"/>
        <v>33.873795004765668</v>
      </c>
      <c r="X55" s="13">
        <f t="shared" si="3"/>
        <v>7806</v>
      </c>
      <c r="Y55" s="13">
        <f t="shared" si="4"/>
        <v>3903</v>
      </c>
      <c r="Z55" s="13">
        <f t="shared" si="5"/>
        <v>3903</v>
      </c>
      <c r="AA55" s="45"/>
    </row>
    <row r="56" spans="1:27" s="46" customFormat="1" ht="18.75" customHeight="1" outlineLevel="2">
      <c r="A56" s="42" t="s">
        <v>87</v>
      </c>
      <c r="B56" s="43" t="s">
        <v>65</v>
      </c>
      <c r="C56" s="42" t="s">
        <v>79</v>
      </c>
      <c r="D56" s="6">
        <v>2550.1999999999998</v>
      </c>
      <c r="E56" s="6">
        <v>88812.82</v>
      </c>
      <c r="F56" s="6">
        <v>67.430000000000007</v>
      </c>
      <c r="G56" s="6">
        <v>929.9</v>
      </c>
      <c r="H56" s="6">
        <v>22333.16</v>
      </c>
      <c r="I56" s="6">
        <v>24.59</v>
      </c>
      <c r="J56" s="6">
        <v>301.89999999999998</v>
      </c>
      <c r="K56" s="6">
        <v>1267.98</v>
      </c>
      <c r="L56" s="6">
        <v>7.98</v>
      </c>
      <c r="M56" s="44">
        <v>3782</v>
      </c>
      <c r="N56" s="13">
        <f t="shared" si="0"/>
        <v>75.64</v>
      </c>
      <c r="O56" s="13">
        <f>N56*0.33</f>
        <v>24.961200000000002</v>
      </c>
      <c r="P56" s="13">
        <f>N56*0.67</f>
        <v>50.678800000000003</v>
      </c>
      <c r="Q56" s="44">
        <v>112413.96</v>
      </c>
      <c r="R56" s="44">
        <v>13617.4</v>
      </c>
      <c r="S56" s="44">
        <v>126031.36</v>
      </c>
      <c r="T56" s="44">
        <v>4014.78</v>
      </c>
      <c r="U56" s="44">
        <v>135.07</v>
      </c>
      <c r="V56" s="13">
        <f t="shared" si="1"/>
        <v>29.723416181914331</v>
      </c>
      <c r="W56" s="13">
        <f t="shared" si="2"/>
        <v>33.32399788471708</v>
      </c>
      <c r="X56" s="13">
        <f t="shared" si="3"/>
        <v>3026</v>
      </c>
      <c r="Y56" s="13">
        <f t="shared" si="4"/>
        <v>1513</v>
      </c>
      <c r="Z56" s="13">
        <f t="shared" si="5"/>
        <v>1513</v>
      </c>
      <c r="AA56" s="45"/>
    </row>
    <row r="57" spans="1:27" s="46" customFormat="1" ht="18.75" customHeight="1" outlineLevel="2">
      <c r="A57" s="42" t="s">
        <v>88</v>
      </c>
      <c r="B57" s="43" t="s">
        <v>65</v>
      </c>
      <c r="C57" s="42" t="s">
        <v>89</v>
      </c>
      <c r="D57" s="6">
        <v>1283.5999999999999</v>
      </c>
      <c r="E57" s="6">
        <v>45115.88</v>
      </c>
      <c r="F57" s="6">
        <v>54.64</v>
      </c>
      <c r="G57" s="6">
        <v>923.1</v>
      </c>
      <c r="H57" s="6">
        <v>22113.52</v>
      </c>
      <c r="I57" s="6">
        <v>39.29</v>
      </c>
      <c r="J57" s="6">
        <v>142.6</v>
      </c>
      <c r="K57" s="6">
        <v>598.91999999999996</v>
      </c>
      <c r="L57" s="6">
        <v>6.07</v>
      </c>
      <c r="M57" s="44">
        <v>2349.3000000000002</v>
      </c>
      <c r="N57" s="13">
        <f t="shared" si="0"/>
        <v>46.986000000000004</v>
      </c>
      <c r="O57" s="13"/>
      <c r="P57" s="13">
        <f>N57</f>
        <v>46.986000000000004</v>
      </c>
      <c r="Q57" s="44">
        <v>67828.320000000007</v>
      </c>
      <c r="R57" s="44">
        <v>7829.34</v>
      </c>
      <c r="S57" s="44">
        <v>75657.66</v>
      </c>
      <c r="T57" s="44">
        <v>4844.88</v>
      </c>
      <c r="U57" s="44">
        <v>167.81</v>
      </c>
      <c r="V57" s="13">
        <f t="shared" si="1"/>
        <v>28.871714978929894</v>
      </c>
      <c r="W57" s="13">
        <f t="shared" si="2"/>
        <v>32.204341718809857</v>
      </c>
      <c r="X57" s="13">
        <f t="shared" si="3"/>
        <v>1880</v>
      </c>
      <c r="Y57" s="13">
        <f t="shared" si="4"/>
        <v>940</v>
      </c>
      <c r="Z57" s="13">
        <f t="shared" si="5"/>
        <v>940</v>
      </c>
      <c r="AA57" s="45"/>
    </row>
    <row r="58" spans="1:27" s="46" customFormat="1" ht="18.75" customHeight="1" outlineLevel="2">
      <c r="A58" s="42" t="s">
        <v>90</v>
      </c>
      <c r="B58" s="43" t="s">
        <v>65</v>
      </c>
      <c r="C58" s="42" t="s">
        <v>89</v>
      </c>
      <c r="D58" s="6">
        <v>297.3</v>
      </c>
      <c r="E58" s="6">
        <v>9836.0400000000009</v>
      </c>
      <c r="F58" s="6">
        <v>56.47</v>
      </c>
      <c r="G58" s="6">
        <v>187.2</v>
      </c>
      <c r="H58" s="6">
        <v>4402.32</v>
      </c>
      <c r="I58" s="6">
        <v>35.56</v>
      </c>
      <c r="J58" s="6">
        <v>42</v>
      </c>
      <c r="K58" s="6">
        <v>176.4</v>
      </c>
      <c r="L58" s="6">
        <v>7.98</v>
      </c>
      <c r="M58" s="44">
        <v>526.5</v>
      </c>
      <c r="N58" s="13">
        <f t="shared" si="0"/>
        <v>10.53</v>
      </c>
      <c r="O58" s="13"/>
      <c r="P58" s="13">
        <f>N58</f>
        <v>10.53</v>
      </c>
      <c r="Q58" s="44">
        <v>14414.76</v>
      </c>
      <c r="R58" s="44">
        <v>1584.42</v>
      </c>
      <c r="S58" s="44">
        <v>15999.18</v>
      </c>
      <c r="T58" s="44">
        <v>3603.69</v>
      </c>
      <c r="U58" s="44">
        <v>131.63</v>
      </c>
      <c r="V58" s="13">
        <f t="shared" si="1"/>
        <v>27.37846153846154</v>
      </c>
      <c r="W58" s="13">
        <f t="shared" si="2"/>
        <v>30.387806267806269</v>
      </c>
      <c r="X58" s="13">
        <f t="shared" si="3"/>
        <v>422</v>
      </c>
      <c r="Y58" s="13">
        <f t="shared" si="4"/>
        <v>211</v>
      </c>
      <c r="Z58" s="13">
        <f t="shared" si="5"/>
        <v>211</v>
      </c>
      <c r="AA58" s="45"/>
    </row>
    <row r="59" spans="1:27" s="46" customFormat="1" ht="18.75" customHeight="1" outlineLevel="2">
      <c r="A59" s="42" t="s">
        <v>91</v>
      </c>
      <c r="B59" s="43" t="s">
        <v>65</v>
      </c>
      <c r="C59" s="42" t="s">
        <v>89</v>
      </c>
      <c r="D59" s="6">
        <v>5605.8</v>
      </c>
      <c r="E59" s="6">
        <v>200473.76</v>
      </c>
      <c r="F59" s="6">
        <v>73.5</v>
      </c>
      <c r="G59" s="6">
        <v>1411.1</v>
      </c>
      <c r="H59" s="6">
        <v>33928.800000000003</v>
      </c>
      <c r="I59" s="6">
        <v>18.5</v>
      </c>
      <c r="J59" s="6">
        <v>610.1</v>
      </c>
      <c r="K59" s="6">
        <v>2562.42</v>
      </c>
      <c r="L59" s="6">
        <v>8</v>
      </c>
      <c r="M59" s="44">
        <v>7627</v>
      </c>
      <c r="N59" s="13">
        <f t="shared" si="0"/>
        <v>152.54</v>
      </c>
      <c r="O59" s="13">
        <f>N59</f>
        <v>152.54</v>
      </c>
      <c r="P59" s="13"/>
      <c r="Q59" s="44">
        <v>236964.98</v>
      </c>
      <c r="R59" s="44">
        <v>29094.84</v>
      </c>
      <c r="S59" s="44">
        <v>266059.82</v>
      </c>
      <c r="T59" s="44">
        <v>6235.92</v>
      </c>
      <c r="U59" s="44">
        <v>200.71</v>
      </c>
      <c r="V59" s="13">
        <f t="shared" si="1"/>
        <v>31.069225121279665</v>
      </c>
      <c r="W59" s="13">
        <f t="shared" si="2"/>
        <v>34.883941261308507</v>
      </c>
      <c r="X59" s="13">
        <f t="shared" si="3"/>
        <v>12204</v>
      </c>
      <c r="Y59" s="13">
        <f t="shared" si="4"/>
        <v>6102</v>
      </c>
      <c r="Z59" s="13">
        <f t="shared" si="5"/>
        <v>6102</v>
      </c>
      <c r="AA59" s="45"/>
    </row>
    <row r="60" spans="1:27" s="46" customFormat="1" ht="18.75" customHeight="1" outlineLevel="2">
      <c r="A60" s="42" t="s">
        <v>92</v>
      </c>
      <c r="B60" s="43" t="s">
        <v>65</v>
      </c>
      <c r="C60" s="42" t="s">
        <v>89</v>
      </c>
      <c r="D60" s="6">
        <v>471.3</v>
      </c>
      <c r="E60" s="6">
        <v>15346.34</v>
      </c>
      <c r="F60" s="6">
        <v>44.21</v>
      </c>
      <c r="G60" s="6">
        <v>509.7</v>
      </c>
      <c r="H60" s="6">
        <v>12053.44</v>
      </c>
      <c r="I60" s="6">
        <v>47.81</v>
      </c>
      <c r="J60" s="6">
        <v>85</v>
      </c>
      <c r="K60" s="6">
        <v>357</v>
      </c>
      <c r="L60" s="6">
        <v>7.97</v>
      </c>
      <c r="M60" s="44">
        <v>1066</v>
      </c>
      <c r="N60" s="13">
        <f t="shared" si="0"/>
        <v>21.32</v>
      </c>
      <c r="O60" s="13"/>
      <c r="P60" s="13">
        <f>N60</f>
        <v>21.32</v>
      </c>
      <c r="Q60" s="44">
        <v>27756.78</v>
      </c>
      <c r="R60" s="44">
        <v>2860.52</v>
      </c>
      <c r="S60" s="44">
        <v>30617.3</v>
      </c>
      <c r="T60" s="44">
        <v>3965.25</v>
      </c>
      <c r="U60" s="44">
        <v>152.29</v>
      </c>
      <c r="V60" s="13">
        <f t="shared" si="1"/>
        <v>26.038255159474669</v>
      </c>
      <c r="W60" s="13">
        <f t="shared" si="2"/>
        <v>28.721669793621011</v>
      </c>
      <c r="X60" s="13">
        <f t="shared" si="3"/>
        <v>852</v>
      </c>
      <c r="Y60" s="13">
        <f t="shared" si="4"/>
        <v>426</v>
      </c>
      <c r="Z60" s="13">
        <f t="shared" si="5"/>
        <v>426</v>
      </c>
      <c r="AA60" s="45"/>
    </row>
    <row r="61" spans="1:27" s="46" customFormat="1" ht="18.75" customHeight="1" outlineLevel="2">
      <c r="A61" s="42" t="s">
        <v>93</v>
      </c>
      <c r="B61" s="43" t="s">
        <v>65</v>
      </c>
      <c r="C61" s="42" t="s">
        <v>89</v>
      </c>
      <c r="D61" s="6">
        <v>1584.6</v>
      </c>
      <c r="E61" s="6">
        <v>52758.86</v>
      </c>
      <c r="F61" s="6">
        <v>39.94</v>
      </c>
      <c r="G61" s="6">
        <v>2068.5</v>
      </c>
      <c r="H61" s="6">
        <v>49154.44</v>
      </c>
      <c r="I61" s="6">
        <v>52.13</v>
      </c>
      <c r="J61" s="6">
        <v>314.5</v>
      </c>
      <c r="K61" s="6">
        <v>1320.9</v>
      </c>
      <c r="L61" s="6">
        <v>7.93</v>
      </c>
      <c r="M61" s="44">
        <v>3967.6</v>
      </c>
      <c r="N61" s="13">
        <f t="shared" si="0"/>
        <v>79.352000000000004</v>
      </c>
      <c r="O61" s="13">
        <f>N61*0.41</f>
        <v>32.534320000000001</v>
      </c>
      <c r="P61" s="13">
        <f>N61*0.59</f>
        <v>46.817680000000003</v>
      </c>
      <c r="Q61" s="44">
        <v>103234.2</v>
      </c>
      <c r="R61" s="44">
        <v>10703.84</v>
      </c>
      <c r="S61" s="44">
        <v>113938.04</v>
      </c>
      <c r="T61" s="44">
        <v>3128.31</v>
      </c>
      <c r="U61" s="44">
        <v>120.23</v>
      </c>
      <c r="V61" s="13">
        <f t="shared" si="1"/>
        <v>26.019306381691703</v>
      </c>
      <c r="W61" s="13">
        <f t="shared" si="2"/>
        <v>28.717118661155357</v>
      </c>
      <c r="X61" s="13">
        <f t="shared" si="3"/>
        <v>3174</v>
      </c>
      <c r="Y61" s="13">
        <f t="shared" si="4"/>
        <v>1587</v>
      </c>
      <c r="Z61" s="13">
        <f t="shared" si="5"/>
        <v>1587</v>
      </c>
      <c r="AA61" s="45"/>
    </row>
    <row r="62" spans="1:27" s="46" customFormat="1" ht="18.75" customHeight="1" outlineLevel="2">
      <c r="A62" s="42" t="s">
        <v>94</v>
      </c>
      <c r="B62" s="43" t="s">
        <v>65</v>
      </c>
      <c r="C62" s="42" t="s">
        <v>89</v>
      </c>
      <c r="D62" s="6">
        <v>4513.2</v>
      </c>
      <c r="E62" s="6">
        <v>155253.56</v>
      </c>
      <c r="F62" s="6">
        <v>58.9</v>
      </c>
      <c r="G62" s="6">
        <v>2559.6999999999998</v>
      </c>
      <c r="H62" s="6">
        <v>61888.4</v>
      </c>
      <c r="I62" s="6">
        <v>33.409999999999997</v>
      </c>
      <c r="J62" s="6">
        <v>589.6</v>
      </c>
      <c r="K62" s="6">
        <v>2476.3200000000002</v>
      </c>
      <c r="L62" s="6">
        <v>7.69</v>
      </c>
      <c r="M62" s="44">
        <v>7662.5</v>
      </c>
      <c r="N62" s="13">
        <f t="shared" si="0"/>
        <v>153.25</v>
      </c>
      <c r="O62" s="13">
        <f>N62*0.47</f>
        <v>72.027499999999989</v>
      </c>
      <c r="P62" s="13">
        <f>N62*0.53</f>
        <v>81.222500000000011</v>
      </c>
      <c r="Q62" s="44">
        <v>219618.28</v>
      </c>
      <c r="R62" s="44">
        <v>26696.14</v>
      </c>
      <c r="S62" s="44">
        <v>246314.42</v>
      </c>
      <c r="T62" s="44">
        <v>3093.22</v>
      </c>
      <c r="U62" s="44">
        <v>107.92</v>
      </c>
      <c r="V62" s="13">
        <f t="shared" si="1"/>
        <v>28.661439477977162</v>
      </c>
      <c r="W62" s="13">
        <f t="shared" si="2"/>
        <v>32.145438172920066</v>
      </c>
      <c r="X62" s="13">
        <f t="shared" si="3"/>
        <v>6130</v>
      </c>
      <c r="Y62" s="13">
        <f t="shared" si="4"/>
        <v>3065</v>
      </c>
      <c r="Z62" s="13">
        <f t="shared" si="5"/>
        <v>3065</v>
      </c>
      <c r="AA62" s="45"/>
    </row>
    <row r="63" spans="1:27" s="46" customFormat="1" ht="18.75" customHeight="1" outlineLevel="2">
      <c r="A63" s="42" t="s">
        <v>95</v>
      </c>
      <c r="B63" s="43" t="s">
        <v>65</v>
      </c>
      <c r="C63" s="42" t="s">
        <v>89</v>
      </c>
      <c r="D63" s="6">
        <v>324.39999999999998</v>
      </c>
      <c r="E63" s="6">
        <v>11041.18</v>
      </c>
      <c r="F63" s="6">
        <v>44.4</v>
      </c>
      <c r="G63" s="6">
        <v>350</v>
      </c>
      <c r="H63" s="6">
        <v>8264.1200000000008</v>
      </c>
      <c r="I63" s="6">
        <v>47.91</v>
      </c>
      <c r="J63" s="6">
        <v>56.2</v>
      </c>
      <c r="K63" s="6">
        <v>236.04</v>
      </c>
      <c r="L63" s="6">
        <v>7.69</v>
      </c>
      <c r="M63" s="44">
        <v>730.6</v>
      </c>
      <c r="N63" s="13">
        <f t="shared" si="0"/>
        <v>14.612</v>
      </c>
      <c r="O63" s="13"/>
      <c r="P63" s="13">
        <f>N63</f>
        <v>14.612</v>
      </c>
      <c r="Q63" s="44">
        <v>19541.34</v>
      </c>
      <c r="R63" s="44">
        <v>1992.82</v>
      </c>
      <c r="S63" s="44">
        <v>21534.16</v>
      </c>
      <c r="T63" s="44">
        <v>3256.89</v>
      </c>
      <c r="U63" s="44">
        <v>121.77</v>
      </c>
      <c r="V63" s="13">
        <f t="shared" si="1"/>
        <v>26.746975088967972</v>
      </c>
      <c r="W63" s="13">
        <f t="shared" si="2"/>
        <v>29.474623597043525</v>
      </c>
      <c r="X63" s="13">
        <f t="shared" si="3"/>
        <v>584</v>
      </c>
      <c r="Y63" s="13">
        <f t="shared" si="4"/>
        <v>292</v>
      </c>
      <c r="Z63" s="13">
        <f t="shared" si="5"/>
        <v>292</v>
      </c>
      <c r="AA63" s="45"/>
    </row>
    <row r="64" spans="1:27" s="46" customFormat="1" ht="18.75" customHeight="1" outlineLevel="2">
      <c r="A64" s="42" t="s">
        <v>96</v>
      </c>
      <c r="B64" s="43" t="s">
        <v>65</v>
      </c>
      <c r="C64" s="42" t="s">
        <v>89</v>
      </c>
      <c r="D64" s="6">
        <v>785.2</v>
      </c>
      <c r="E64" s="6">
        <v>25756.98</v>
      </c>
      <c r="F64" s="6">
        <v>39.51</v>
      </c>
      <c r="G64" s="6">
        <v>1044.5999999999999</v>
      </c>
      <c r="H64" s="6">
        <v>25003.439999999999</v>
      </c>
      <c r="I64" s="6">
        <v>52.56</v>
      </c>
      <c r="J64" s="6">
        <v>157.6</v>
      </c>
      <c r="K64" s="6">
        <v>661.92</v>
      </c>
      <c r="L64" s="6">
        <v>7.93</v>
      </c>
      <c r="M64" s="44">
        <v>1987.4</v>
      </c>
      <c r="N64" s="13">
        <f t="shared" si="0"/>
        <v>39.748000000000005</v>
      </c>
      <c r="O64" s="13"/>
      <c r="P64" s="13">
        <f>N64</f>
        <v>39.748000000000005</v>
      </c>
      <c r="Q64" s="44">
        <v>51422.34</v>
      </c>
      <c r="R64" s="44">
        <v>5610.64</v>
      </c>
      <c r="S64" s="44">
        <v>57032.98</v>
      </c>
      <c r="T64" s="44">
        <v>3673.02</v>
      </c>
      <c r="U64" s="44">
        <v>141.96</v>
      </c>
      <c r="V64" s="13">
        <f t="shared" si="1"/>
        <v>25.874177317097711</v>
      </c>
      <c r="W64" s="13">
        <f t="shared" si="2"/>
        <v>28.697282882157594</v>
      </c>
      <c r="X64" s="13">
        <f t="shared" si="3"/>
        <v>1590</v>
      </c>
      <c r="Y64" s="13">
        <f t="shared" si="4"/>
        <v>795</v>
      </c>
      <c r="Z64" s="13">
        <f t="shared" si="5"/>
        <v>795</v>
      </c>
      <c r="AA64" s="45"/>
    </row>
    <row r="65" spans="1:27" s="46" customFormat="1" ht="18.75" customHeight="1" outlineLevel="2">
      <c r="A65" s="42" t="s">
        <v>97</v>
      </c>
      <c r="B65" s="43" t="s">
        <v>65</v>
      </c>
      <c r="C65" s="42" t="s">
        <v>89</v>
      </c>
      <c r="D65" s="6">
        <v>4452.6000000000004</v>
      </c>
      <c r="E65" s="6">
        <v>154336.34</v>
      </c>
      <c r="F65" s="6">
        <v>63.87</v>
      </c>
      <c r="G65" s="6">
        <v>1964.9</v>
      </c>
      <c r="H65" s="6">
        <v>47562</v>
      </c>
      <c r="I65" s="6">
        <v>28.19</v>
      </c>
      <c r="J65" s="6">
        <v>553.70000000000005</v>
      </c>
      <c r="K65" s="6">
        <v>2325.54</v>
      </c>
      <c r="L65" s="6">
        <v>7.94</v>
      </c>
      <c r="M65" s="44">
        <v>6971.2</v>
      </c>
      <c r="N65" s="13">
        <f t="shared" si="0"/>
        <v>139.42400000000001</v>
      </c>
      <c r="O65" s="13">
        <f>N65*0.48</f>
        <v>66.923519999999996</v>
      </c>
      <c r="P65" s="13">
        <f>N65*0.52</f>
        <v>72.50048000000001</v>
      </c>
      <c r="Q65" s="44">
        <v>204223.88</v>
      </c>
      <c r="R65" s="44">
        <v>25117.32</v>
      </c>
      <c r="S65" s="44">
        <v>229341.2</v>
      </c>
      <c r="T65" s="44">
        <v>4084.48</v>
      </c>
      <c r="U65" s="44">
        <v>139.41999999999999</v>
      </c>
      <c r="V65" s="13">
        <f t="shared" si="1"/>
        <v>29.295369520312143</v>
      </c>
      <c r="W65" s="13">
        <f t="shared" si="2"/>
        <v>32.898381914161121</v>
      </c>
      <c r="X65" s="13">
        <f t="shared" si="3"/>
        <v>5576</v>
      </c>
      <c r="Y65" s="13">
        <f t="shared" si="4"/>
        <v>2788</v>
      </c>
      <c r="Z65" s="13">
        <f t="shared" si="5"/>
        <v>2788</v>
      </c>
      <c r="AA65" s="45"/>
    </row>
    <row r="66" spans="1:27" s="46" customFormat="1" ht="18.75" customHeight="1" outlineLevel="2">
      <c r="A66" s="42" t="s">
        <v>98</v>
      </c>
      <c r="B66" s="43" t="s">
        <v>65</v>
      </c>
      <c r="C66" s="42" t="s">
        <v>89</v>
      </c>
      <c r="D66" s="6">
        <v>2799.6</v>
      </c>
      <c r="E66" s="6">
        <v>101878.78</v>
      </c>
      <c r="F66" s="6">
        <v>73.87</v>
      </c>
      <c r="G66" s="6">
        <v>687.5</v>
      </c>
      <c r="H66" s="6">
        <v>16584.080000000002</v>
      </c>
      <c r="I66" s="6">
        <v>18.14</v>
      </c>
      <c r="J66" s="6">
        <v>303</v>
      </c>
      <c r="K66" s="6">
        <v>1272.5999999999999</v>
      </c>
      <c r="L66" s="6">
        <v>7.99</v>
      </c>
      <c r="M66" s="44">
        <v>3790.1</v>
      </c>
      <c r="N66" s="13">
        <f t="shared" si="0"/>
        <v>75.801999999999992</v>
      </c>
      <c r="O66" s="13"/>
      <c r="P66" s="13">
        <f>N66</f>
        <v>75.801999999999992</v>
      </c>
      <c r="Q66" s="44">
        <v>119735.46</v>
      </c>
      <c r="R66" s="44">
        <v>14821.74</v>
      </c>
      <c r="S66" s="44">
        <v>134557.20000000001</v>
      </c>
      <c r="T66" s="44">
        <v>7043.26</v>
      </c>
      <c r="U66" s="44">
        <v>222.95</v>
      </c>
      <c r="V66" s="13">
        <f t="shared" si="1"/>
        <v>31.591636104588272</v>
      </c>
      <c r="W66" s="13">
        <f t="shared" si="2"/>
        <v>35.502282261681756</v>
      </c>
      <c r="X66" s="13">
        <f t="shared" si="3"/>
        <v>3032</v>
      </c>
      <c r="Y66" s="13">
        <f t="shared" si="4"/>
        <v>1516</v>
      </c>
      <c r="Z66" s="13">
        <f t="shared" si="5"/>
        <v>1516</v>
      </c>
      <c r="AA66" s="45"/>
    </row>
    <row r="67" spans="1:27" s="46" customFormat="1" ht="18.75" customHeight="1" outlineLevel="2">
      <c r="A67" s="42" t="s">
        <v>99</v>
      </c>
      <c r="B67" s="43" t="s">
        <v>65</v>
      </c>
      <c r="C67" s="42" t="s">
        <v>100</v>
      </c>
      <c r="D67" s="6">
        <v>1197.4000000000001</v>
      </c>
      <c r="E67" s="6">
        <v>43463.040000000001</v>
      </c>
      <c r="F67" s="6">
        <v>70.55</v>
      </c>
      <c r="G67" s="6">
        <v>364.3</v>
      </c>
      <c r="H67" s="6">
        <v>8701.6</v>
      </c>
      <c r="I67" s="6">
        <v>21.46</v>
      </c>
      <c r="J67" s="6">
        <v>135.5</v>
      </c>
      <c r="K67" s="6">
        <v>569.1</v>
      </c>
      <c r="L67" s="6">
        <v>7.98</v>
      </c>
      <c r="M67" s="44">
        <v>1697.2</v>
      </c>
      <c r="N67" s="13">
        <f t="shared" si="0"/>
        <v>33.944000000000003</v>
      </c>
      <c r="O67" s="13"/>
      <c r="P67" s="13">
        <f>N67</f>
        <v>33.944000000000003</v>
      </c>
      <c r="Q67" s="44">
        <v>52733.74</v>
      </c>
      <c r="R67" s="44">
        <v>6397</v>
      </c>
      <c r="S67" s="44">
        <v>59130.74</v>
      </c>
      <c r="T67" s="44">
        <v>4394.4799999999996</v>
      </c>
      <c r="U67" s="44">
        <v>141.43</v>
      </c>
      <c r="V67" s="13">
        <f t="shared" si="1"/>
        <v>31.071022861183124</v>
      </c>
      <c r="W67" s="13">
        <f t="shared" si="2"/>
        <v>34.840172048079189</v>
      </c>
      <c r="X67" s="13">
        <f t="shared" si="3"/>
        <v>1358</v>
      </c>
      <c r="Y67" s="13">
        <f t="shared" si="4"/>
        <v>679</v>
      </c>
      <c r="Z67" s="13">
        <f t="shared" si="5"/>
        <v>679</v>
      </c>
      <c r="AA67" s="45"/>
    </row>
    <row r="68" spans="1:27" s="46" customFormat="1" ht="18.75" customHeight="1" outlineLevel="2">
      <c r="A68" s="42" t="s">
        <v>101</v>
      </c>
      <c r="B68" s="43" t="s">
        <v>65</v>
      </c>
      <c r="C68" s="42" t="s">
        <v>100</v>
      </c>
      <c r="D68" s="6">
        <v>887.2</v>
      </c>
      <c r="E68" s="6">
        <v>31358</v>
      </c>
      <c r="F68" s="6">
        <v>70.819999999999993</v>
      </c>
      <c r="G68" s="6">
        <v>265.3</v>
      </c>
      <c r="H68" s="6">
        <v>6402.88</v>
      </c>
      <c r="I68" s="6">
        <v>21.18</v>
      </c>
      <c r="J68" s="6">
        <v>100.2</v>
      </c>
      <c r="K68" s="6">
        <v>420.84</v>
      </c>
      <c r="L68" s="6">
        <v>8</v>
      </c>
      <c r="M68" s="44">
        <v>1252.7</v>
      </c>
      <c r="N68" s="13">
        <f t="shared" si="0"/>
        <v>25.054000000000002</v>
      </c>
      <c r="O68" s="13"/>
      <c r="P68" s="13">
        <f>N68</f>
        <v>25.054000000000002</v>
      </c>
      <c r="Q68" s="44">
        <v>38181.72</v>
      </c>
      <c r="R68" s="44">
        <v>4741.58</v>
      </c>
      <c r="S68" s="44">
        <v>42923.3</v>
      </c>
      <c r="T68" s="44">
        <v>4772.72</v>
      </c>
      <c r="U68" s="44">
        <v>156.59</v>
      </c>
      <c r="V68" s="13">
        <f t="shared" si="1"/>
        <v>30.479540193182725</v>
      </c>
      <c r="W68" s="13">
        <f t="shared" si="2"/>
        <v>34.264628402650274</v>
      </c>
      <c r="X68" s="13">
        <f t="shared" si="3"/>
        <v>1002</v>
      </c>
      <c r="Y68" s="13">
        <f t="shared" si="4"/>
        <v>501</v>
      </c>
      <c r="Z68" s="13">
        <f t="shared" si="5"/>
        <v>501</v>
      </c>
      <c r="AA68" s="45"/>
    </row>
    <row r="69" spans="1:27" s="46" customFormat="1" ht="18.75" customHeight="1" outlineLevel="2">
      <c r="A69" s="42" t="s">
        <v>102</v>
      </c>
      <c r="B69" s="43" t="s">
        <v>65</v>
      </c>
      <c r="C69" s="42" t="s">
        <v>100</v>
      </c>
      <c r="D69" s="6">
        <v>643.79999999999995</v>
      </c>
      <c r="E69" s="6">
        <v>22679.759999999998</v>
      </c>
      <c r="F69" s="6">
        <v>77.06</v>
      </c>
      <c r="G69" s="6">
        <v>125.1</v>
      </c>
      <c r="H69" s="6">
        <v>2939.2</v>
      </c>
      <c r="I69" s="6">
        <v>14.97</v>
      </c>
      <c r="J69" s="6">
        <v>66.599999999999994</v>
      </c>
      <c r="K69" s="6">
        <v>279.72000000000003</v>
      </c>
      <c r="L69" s="6">
        <v>7.97</v>
      </c>
      <c r="M69" s="44">
        <v>835.5</v>
      </c>
      <c r="N69" s="13">
        <f t="shared" si="0"/>
        <v>16.71</v>
      </c>
      <c r="O69" s="13"/>
      <c r="P69" s="13">
        <f>N69</f>
        <v>16.71</v>
      </c>
      <c r="Q69" s="44">
        <v>25898.68</v>
      </c>
      <c r="R69" s="44">
        <v>3158.16</v>
      </c>
      <c r="S69" s="44">
        <v>29056.84</v>
      </c>
      <c r="T69" s="44">
        <v>5179.74</v>
      </c>
      <c r="U69" s="44">
        <v>167.1</v>
      </c>
      <c r="V69" s="13">
        <f t="shared" si="1"/>
        <v>30.997821663674447</v>
      </c>
      <c r="W69" s="13">
        <f t="shared" si="2"/>
        <v>34.777785757031715</v>
      </c>
      <c r="X69" s="13">
        <f t="shared" si="3"/>
        <v>668</v>
      </c>
      <c r="Y69" s="13">
        <f t="shared" si="4"/>
        <v>334</v>
      </c>
      <c r="Z69" s="13">
        <f t="shared" si="5"/>
        <v>334</v>
      </c>
      <c r="AA69" s="45"/>
    </row>
    <row r="70" spans="1:27" s="46" customFormat="1" ht="18.75" customHeight="1" outlineLevel="2">
      <c r="A70" s="42" t="s">
        <v>103</v>
      </c>
      <c r="B70" s="43" t="s">
        <v>65</v>
      </c>
      <c r="C70" s="42" t="s">
        <v>104</v>
      </c>
      <c r="D70" s="6">
        <v>3554.6</v>
      </c>
      <c r="E70" s="6">
        <v>126706.74</v>
      </c>
      <c r="F70" s="6">
        <v>78.680000000000007</v>
      </c>
      <c r="G70" s="6">
        <v>601.6</v>
      </c>
      <c r="H70" s="6">
        <v>14382.2</v>
      </c>
      <c r="I70" s="6">
        <v>13.32</v>
      </c>
      <c r="J70" s="6">
        <v>361.4</v>
      </c>
      <c r="K70" s="6">
        <v>1517.88</v>
      </c>
      <c r="L70" s="6">
        <v>8</v>
      </c>
      <c r="M70" s="44">
        <v>4517.6000000000004</v>
      </c>
      <c r="N70" s="13">
        <f t="shared" si="0"/>
        <v>90.352000000000004</v>
      </c>
      <c r="O70" s="13">
        <f>N70*0.32</f>
        <v>28.912640000000003</v>
      </c>
      <c r="P70" s="13">
        <f>N70*0.68</f>
        <v>61.439360000000008</v>
      </c>
      <c r="Q70" s="44">
        <v>142606.82</v>
      </c>
      <c r="R70" s="44">
        <v>17697.96</v>
      </c>
      <c r="S70" s="44">
        <v>160304.78</v>
      </c>
      <c r="T70" s="44">
        <v>5941.95</v>
      </c>
      <c r="U70" s="44">
        <v>188.23</v>
      </c>
      <c r="V70" s="13">
        <f t="shared" si="1"/>
        <v>31.566942624402337</v>
      </c>
      <c r="W70" s="13">
        <f t="shared" si="2"/>
        <v>35.484500619798119</v>
      </c>
      <c r="X70" s="13">
        <f t="shared" si="3"/>
        <v>3614</v>
      </c>
      <c r="Y70" s="13">
        <f t="shared" si="4"/>
        <v>1807</v>
      </c>
      <c r="Z70" s="13">
        <f t="shared" si="5"/>
        <v>1807</v>
      </c>
      <c r="AA70" s="45"/>
    </row>
    <row r="71" spans="1:27" s="46" customFormat="1" ht="18.75" customHeight="1" outlineLevel="2">
      <c r="A71" s="42" t="s">
        <v>105</v>
      </c>
      <c r="B71" s="43" t="s">
        <v>65</v>
      </c>
      <c r="C71" s="42" t="s">
        <v>104</v>
      </c>
      <c r="D71" s="6">
        <v>5382.6</v>
      </c>
      <c r="E71" s="6">
        <v>173570.9</v>
      </c>
      <c r="F71" s="6">
        <v>54.85</v>
      </c>
      <c r="G71" s="6">
        <v>3647.1</v>
      </c>
      <c r="H71" s="6">
        <v>87191.4</v>
      </c>
      <c r="I71" s="6">
        <v>37.159999999999997</v>
      </c>
      <c r="J71" s="6">
        <v>784.5</v>
      </c>
      <c r="K71" s="6">
        <v>3294.9</v>
      </c>
      <c r="L71" s="6">
        <v>7.99</v>
      </c>
      <c r="M71" s="44">
        <v>9814.2000000000007</v>
      </c>
      <c r="N71" s="13">
        <f t="shared" ref="N71:N134" si="8">M71/50</f>
        <v>196.28400000000002</v>
      </c>
      <c r="O71" s="13">
        <f>N71*0.83</f>
        <v>162.91572000000002</v>
      </c>
      <c r="P71" s="13">
        <f>N71*0.17</f>
        <v>33.368280000000006</v>
      </c>
      <c r="Q71" s="44">
        <v>264057.2</v>
      </c>
      <c r="R71" s="44">
        <v>30490.82</v>
      </c>
      <c r="S71" s="44">
        <v>294548.02</v>
      </c>
      <c r="T71" s="44">
        <v>3070.43</v>
      </c>
      <c r="U71" s="44">
        <v>114.12</v>
      </c>
      <c r="V71" s="13">
        <f t="shared" ref="V71:V135" si="9">Q71/M71</f>
        <v>26.905626541134275</v>
      </c>
      <c r="W71" s="13">
        <f t="shared" ref="W71:W134" si="10">S71/M71</f>
        <v>30.012433005237309</v>
      </c>
      <c r="X71" s="13">
        <f t="shared" ref="X71:X134" si="11">Y71+Z71</f>
        <v>7852</v>
      </c>
      <c r="Y71" s="13">
        <f t="shared" ref="Y71:Y134" si="12">ROUND(IF(P71="",O71*40,(O71+P71)*20),0)</f>
        <v>3926</v>
      </c>
      <c r="Z71" s="13">
        <f t="shared" ref="Z71:Z134" si="13">ROUND(IF(P71="",O71*40,(O71+P71)*20),0)</f>
        <v>3926</v>
      </c>
      <c r="AA71" s="45"/>
    </row>
    <row r="72" spans="1:27" s="46" customFormat="1" ht="18.75" customHeight="1" outlineLevel="2">
      <c r="A72" s="42" t="s">
        <v>106</v>
      </c>
      <c r="B72" s="43" t="s">
        <v>65</v>
      </c>
      <c r="C72" s="42" t="s">
        <v>104</v>
      </c>
      <c r="D72" s="6">
        <v>6989.3</v>
      </c>
      <c r="E72" s="6">
        <v>255024.14</v>
      </c>
      <c r="F72" s="6">
        <v>76.88</v>
      </c>
      <c r="G72" s="6">
        <v>1383.4</v>
      </c>
      <c r="H72" s="6">
        <v>32363.56</v>
      </c>
      <c r="I72" s="6">
        <v>15.22</v>
      </c>
      <c r="J72" s="6">
        <v>718</v>
      </c>
      <c r="K72" s="6">
        <v>3015.6</v>
      </c>
      <c r="L72" s="6">
        <v>7.9</v>
      </c>
      <c r="M72" s="44">
        <v>9090.7000000000007</v>
      </c>
      <c r="N72" s="13">
        <f t="shared" si="8"/>
        <v>181.81400000000002</v>
      </c>
      <c r="O72" s="13">
        <f>N72*0.17</f>
        <v>30.908380000000005</v>
      </c>
      <c r="P72" s="13">
        <f>N72*0.83</f>
        <v>150.90562</v>
      </c>
      <c r="Q72" s="44">
        <v>290403.3</v>
      </c>
      <c r="R72" s="44">
        <v>34833.919999999998</v>
      </c>
      <c r="S72" s="44">
        <v>325237.21999999997</v>
      </c>
      <c r="T72" s="44">
        <v>5094.79</v>
      </c>
      <c r="U72" s="44">
        <v>159.49</v>
      </c>
      <c r="V72" s="13">
        <f t="shared" si="9"/>
        <v>31.945097737247952</v>
      </c>
      <c r="W72" s="13">
        <f t="shared" si="10"/>
        <v>35.776917069092583</v>
      </c>
      <c r="X72" s="13">
        <f t="shared" si="11"/>
        <v>7272</v>
      </c>
      <c r="Y72" s="13">
        <f t="shared" si="12"/>
        <v>3636</v>
      </c>
      <c r="Z72" s="13">
        <f t="shared" si="13"/>
        <v>3636</v>
      </c>
      <c r="AA72" s="45"/>
    </row>
    <row r="73" spans="1:27" s="46" customFormat="1" ht="18.75" customHeight="1" outlineLevel="2">
      <c r="A73" s="42" t="s">
        <v>107</v>
      </c>
      <c r="B73" s="43" t="s">
        <v>65</v>
      </c>
      <c r="C73" s="42" t="s">
        <v>104</v>
      </c>
      <c r="D73" s="6">
        <v>5274.4</v>
      </c>
      <c r="E73" s="6">
        <v>179716</v>
      </c>
      <c r="F73" s="6">
        <v>62.36</v>
      </c>
      <c r="G73" s="6">
        <v>2507.1999999999998</v>
      </c>
      <c r="H73" s="6">
        <v>59775.32</v>
      </c>
      <c r="I73" s="6">
        <v>29.64</v>
      </c>
      <c r="J73" s="6">
        <v>676.2</v>
      </c>
      <c r="K73" s="6">
        <v>2840.04</v>
      </c>
      <c r="L73" s="6">
        <v>7.99</v>
      </c>
      <c r="M73" s="44">
        <v>8457.7999999999993</v>
      </c>
      <c r="N73" s="13">
        <f t="shared" si="8"/>
        <v>169.15599999999998</v>
      </c>
      <c r="O73" s="13">
        <f>N73*0.22</f>
        <v>37.214319999999994</v>
      </c>
      <c r="P73" s="13">
        <f>N73*0.78</f>
        <v>131.94167999999999</v>
      </c>
      <c r="Q73" s="44">
        <v>242331.36</v>
      </c>
      <c r="R73" s="44">
        <v>28859.54</v>
      </c>
      <c r="S73" s="44">
        <v>271190.90000000002</v>
      </c>
      <c r="T73" s="44">
        <v>5635.61</v>
      </c>
      <c r="U73" s="44">
        <v>196.69</v>
      </c>
      <c r="V73" s="13">
        <f t="shared" si="9"/>
        <v>28.651819622123959</v>
      </c>
      <c r="W73" s="13">
        <f t="shared" si="10"/>
        <v>32.06400009458725</v>
      </c>
      <c r="X73" s="13">
        <f t="shared" si="11"/>
        <v>6766</v>
      </c>
      <c r="Y73" s="13">
        <f t="shared" si="12"/>
        <v>3383</v>
      </c>
      <c r="Z73" s="13">
        <f t="shared" si="13"/>
        <v>3383</v>
      </c>
      <c r="AA73" s="45"/>
    </row>
    <row r="74" spans="1:27" s="46" customFormat="1" ht="18.75" customHeight="1" outlineLevel="2">
      <c r="A74" s="42" t="s">
        <v>108</v>
      </c>
      <c r="B74" s="43" t="s">
        <v>65</v>
      </c>
      <c r="C74" s="42" t="s">
        <v>104</v>
      </c>
      <c r="D74" s="6">
        <v>9229.5</v>
      </c>
      <c r="E74" s="6">
        <v>321338.74</v>
      </c>
      <c r="F74" s="6">
        <v>68.88</v>
      </c>
      <c r="G74" s="6">
        <v>3098.1</v>
      </c>
      <c r="H74" s="6">
        <v>73869.600000000006</v>
      </c>
      <c r="I74" s="6">
        <v>23.12</v>
      </c>
      <c r="J74" s="6">
        <v>1071.3</v>
      </c>
      <c r="K74" s="6">
        <v>4499.46</v>
      </c>
      <c r="L74" s="6">
        <v>8</v>
      </c>
      <c r="M74" s="44">
        <v>13398.9</v>
      </c>
      <c r="N74" s="13">
        <f t="shared" si="8"/>
        <v>267.97800000000001</v>
      </c>
      <c r="O74" s="13">
        <f>N74</f>
        <v>267.97800000000001</v>
      </c>
      <c r="P74" s="13"/>
      <c r="Q74" s="44">
        <v>399707.8</v>
      </c>
      <c r="R74" s="44">
        <v>47870.68</v>
      </c>
      <c r="S74" s="44">
        <v>447578.48</v>
      </c>
      <c r="T74" s="44">
        <v>4297.93</v>
      </c>
      <c r="U74" s="44">
        <v>144.07</v>
      </c>
      <c r="V74" s="13">
        <f t="shared" si="9"/>
        <v>29.831389143884945</v>
      </c>
      <c r="W74" s="13">
        <f t="shared" si="10"/>
        <v>33.404121233832626</v>
      </c>
      <c r="X74" s="13">
        <f t="shared" si="11"/>
        <v>21438</v>
      </c>
      <c r="Y74" s="13">
        <f t="shared" si="12"/>
        <v>10719</v>
      </c>
      <c r="Z74" s="13">
        <f t="shared" si="13"/>
        <v>10719</v>
      </c>
      <c r="AA74" s="45"/>
    </row>
    <row r="75" spans="1:27" s="46" customFormat="1" ht="18.75" customHeight="1" outlineLevel="2">
      <c r="A75" s="42" t="s">
        <v>109</v>
      </c>
      <c r="B75" s="43" t="s">
        <v>65</v>
      </c>
      <c r="C75" s="42" t="s">
        <v>104</v>
      </c>
      <c r="D75" s="6">
        <v>7332.7</v>
      </c>
      <c r="E75" s="6">
        <v>273147.26</v>
      </c>
      <c r="F75" s="6">
        <v>77.39</v>
      </c>
      <c r="G75" s="6">
        <v>1384.8</v>
      </c>
      <c r="H75" s="6">
        <v>33297.040000000001</v>
      </c>
      <c r="I75" s="6">
        <v>14.61</v>
      </c>
      <c r="J75" s="6">
        <v>758</v>
      </c>
      <c r="K75" s="6">
        <v>3183.6</v>
      </c>
      <c r="L75" s="6">
        <v>8</v>
      </c>
      <c r="M75" s="44">
        <v>9475.5</v>
      </c>
      <c r="N75" s="13">
        <f t="shared" si="8"/>
        <v>189.51</v>
      </c>
      <c r="O75" s="13">
        <f>N75*0.62</f>
        <v>117.49619999999999</v>
      </c>
      <c r="P75" s="13">
        <f>N75*0.38</f>
        <v>72.013800000000003</v>
      </c>
      <c r="Q75" s="44">
        <v>309627.90000000002</v>
      </c>
      <c r="R75" s="44">
        <v>38285.54</v>
      </c>
      <c r="S75" s="44">
        <v>347913.44</v>
      </c>
      <c r="T75" s="44">
        <v>6731.04</v>
      </c>
      <c r="U75" s="44">
        <v>205.99</v>
      </c>
      <c r="V75" s="13">
        <f t="shared" si="9"/>
        <v>32.67668196928922</v>
      </c>
      <c r="W75" s="13">
        <f t="shared" si="10"/>
        <v>36.717158988971562</v>
      </c>
      <c r="X75" s="13">
        <f t="shared" si="11"/>
        <v>7580</v>
      </c>
      <c r="Y75" s="13">
        <f t="shared" si="12"/>
        <v>3790</v>
      </c>
      <c r="Z75" s="13">
        <f t="shared" si="13"/>
        <v>3790</v>
      </c>
      <c r="AA75" s="45"/>
    </row>
    <row r="76" spans="1:27" s="46" customFormat="1" ht="18.75" customHeight="1" outlineLevel="2">
      <c r="A76" s="42" t="s">
        <v>110</v>
      </c>
      <c r="B76" s="43" t="s">
        <v>65</v>
      </c>
      <c r="C76" s="42" t="s">
        <v>111</v>
      </c>
      <c r="D76" s="6">
        <v>4250.3</v>
      </c>
      <c r="E76" s="6">
        <v>149266.79999999999</v>
      </c>
      <c r="F76" s="6">
        <v>75.540000000000006</v>
      </c>
      <c r="G76" s="6">
        <v>926.1</v>
      </c>
      <c r="H76" s="6">
        <v>21632.080000000002</v>
      </c>
      <c r="I76" s="6">
        <v>16.46</v>
      </c>
      <c r="J76" s="6">
        <v>450</v>
      </c>
      <c r="K76" s="6">
        <v>1890</v>
      </c>
      <c r="L76" s="6">
        <v>8</v>
      </c>
      <c r="M76" s="44">
        <v>5626.4</v>
      </c>
      <c r="N76" s="13">
        <f t="shared" si="8"/>
        <v>112.52799999999999</v>
      </c>
      <c r="O76" s="13">
        <f>N76</f>
        <v>112.52799999999999</v>
      </c>
      <c r="P76" s="13"/>
      <c r="Q76" s="44">
        <v>172788.88</v>
      </c>
      <c r="R76" s="44">
        <v>20384.080000000002</v>
      </c>
      <c r="S76" s="44">
        <v>193172.96</v>
      </c>
      <c r="T76" s="44">
        <v>5236.03</v>
      </c>
      <c r="U76" s="44">
        <v>170.5</v>
      </c>
      <c r="V76" s="13">
        <f t="shared" si="9"/>
        <v>30.710379638845446</v>
      </c>
      <c r="W76" s="13">
        <f t="shared" si="10"/>
        <v>34.333314375088868</v>
      </c>
      <c r="X76" s="13">
        <f t="shared" si="11"/>
        <v>9002</v>
      </c>
      <c r="Y76" s="13">
        <f t="shared" si="12"/>
        <v>4501</v>
      </c>
      <c r="Z76" s="13">
        <f t="shared" si="13"/>
        <v>4501</v>
      </c>
      <c r="AA76" s="45"/>
    </row>
    <row r="77" spans="1:27" s="46" customFormat="1" ht="18.75" customHeight="1" outlineLevel="2">
      <c r="A77" s="42" t="s">
        <v>112</v>
      </c>
      <c r="B77" s="43" t="s">
        <v>65</v>
      </c>
      <c r="C77" s="42" t="s">
        <v>111</v>
      </c>
      <c r="D77" s="6">
        <v>4676.7</v>
      </c>
      <c r="E77" s="6">
        <v>162831.6</v>
      </c>
      <c r="F77" s="6">
        <v>48.82</v>
      </c>
      <c r="G77" s="6">
        <v>4138</v>
      </c>
      <c r="H77" s="6">
        <v>99290.48</v>
      </c>
      <c r="I77" s="6">
        <v>43.2</v>
      </c>
      <c r="J77" s="6">
        <v>764.3</v>
      </c>
      <c r="K77" s="6">
        <v>3210.06</v>
      </c>
      <c r="L77" s="6">
        <v>7.98</v>
      </c>
      <c r="M77" s="44">
        <v>9579</v>
      </c>
      <c r="N77" s="13">
        <f t="shared" si="8"/>
        <v>191.58</v>
      </c>
      <c r="O77" s="13">
        <f>N77*0.08</f>
        <v>15.326400000000001</v>
      </c>
      <c r="P77" s="13">
        <f>N77*0.92</f>
        <v>176.25360000000001</v>
      </c>
      <c r="Q77" s="44">
        <v>265332.14</v>
      </c>
      <c r="R77" s="44">
        <v>30541.06</v>
      </c>
      <c r="S77" s="44">
        <v>295873.2</v>
      </c>
      <c r="T77" s="44">
        <v>4279.55</v>
      </c>
      <c r="U77" s="44">
        <v>154.5</v>
      </c>
      <c r="V77" s="13">
        <f t="shared" si="9"/>
        <v>27.699356926610296</v>
      </c>
      <c r="W77" s="13">
        <f t="shared" si="10"/>
        <v>30.887691825869091</v>
      </c>
      <c r="X77" s="13">
        <f t="shared" si="11"/>
        <v>7664</v>
      </c>
      <c r="Y77" s="13">
        <f t="shared" si="12"/>
        <v>3832</v>
      </c>
      <c r="Z77" s="13">
        <f t="shared" si="13"/>
        <v>3832</v>
      </c>
      <c r="AA77" s="45"/>
    </row>
    <row r="78" spans="1:27" s="46" customFormat="1" ht="18.75" customHeight="1" outlineLevel="2">
      <c r="A78" s="42" t="s">
        <v>113</v>
      </c>
      <c r="B78" s="43" t="s">
        <v>65</v>
      </c>
      <c r="C78" s="42" t="s">
        <v>111</v>
      </c>
      <c r="D78" s="6">
        <v>3780.7</v>
      </c>
      <c r="E78" s="6">
        <v>128195.76</v>
      </c>
      <c r="F78" s="6">
        <v>50.66</v>
      </c>
      <c r="G78" s="6">
        <v>3089.7</v>
      </c>
      <c r="H78" s="6">
        <v>73439.759999999995</v>
      </c>
      <c r="I78" s="6">
        <v>41.4</v>
      </c>
      <c r="J78" s="6">
        <v>592.6</v>
      </c>
      <c r="K78" s="6">
        <v>2488.92</v>
      </c>
      <c r="L78" s="6">
        <v>7.94</v>
      </c>
      <c r="M78" s="44">
        <v>7463</v>
      </c>
      <c r="N78" s="13">
        <f t="shared" si="8"/>
        <v>149.26</v>
      </c>
      <c r="O78" s="13">
        <f>N78*0.48</f>
        <v>71.644799999999989</v>
      </c>
      <c r="P78" s="13">
        <f>N78*0.52</f>
        <v>77.615200000000002</v>
      </c>
      <c r="Q78" s="44">
        <v>204124.44</v>
      </c>
      <c r="R78" s="44">
        <v>22611.439999999999</v>
      </c>
      <c r="S78" s="44">
        <v>226735.88</v>
      </c>
      <c r="T78" s="44">
        <v>3402.07</v>
      </c>
      <c r="U78" s="44">
        <v>124.38</v>
      </c>
      <c r="V78" s="13">
        <f t="shared" si="9"/>
        <v>27.351526195899773</v>
      </c>
      <c r="W78" s="13">
        <f t="shared" si="10"/>
        <v>30.38133190406003</v>
      </c>
      <c r="X78" s="13">
        <f t="shared" si="11"/>
        <v>5970</v>
      </c>
      <c r="Y78" s="13">
        <f t="shared" si="12"/>
        <v>2985</v>
      </c>
      <c r="Z78" s="13">
        <f t="shared" si="13"/>
        <v>2985</v>
      </c>
      <c r="AA78" s="45"/>
    </row>
    <row r="79" spans="1:27" s="46" customFormat="1" ht="18.75" customHeight="1" outlineLevel="2">
      <c r="A79" s="42" t="s">
        <v>114</v>
      </c>
      <c r="B79" s="43" t="s">
        <v>65</v>
      </c>
      <c r="C79" s="42" t="s">
        <v>111</v>
      </c>
      <c r="D79" s="6">
        <v>330.5</v>
      </c>
      <c r="E79" s="6">
        <v>11541.3</v>
      </c>
      <c r="F79" s="6">
        <v>49.29</v>
      </c>
      <c r="G79" s="6">
        <v>286.60000000000002</v>
      </c>
      <c r="H79" s="6">
        <v>6880.8</v>
      </c>
      <c r="I79" s="6">
        <v>42.74</v>
      </c>
      <c r="J79" s="6">
        <v>53.4</v>
      </c>
      <c r="K79" s="6">
        <v>224.28</v>
      </c>
      <c r="L79" s="6">
        <v>7.96</v>
      </c>
      <c r="M79" s="44">
        <v>670.5</v>
      </c>
      <c r="N79" s="13">
        <f t="shared" si="8"/>
        <v>13.41</v>
      </c>
      <c r="O79" s="13"/>
      <c r="P79" s="13">
        <f>N79</f>
        <v>13.41</v>
      </c>
      <c r="Q79" s="44">
        <v>18646.38</v>
      </c>
      <c r="R79" s="44">
        <v>2159.2600000000002</v>
      </c>
      <c r="S79" s="44">
        <v>20805.64</v>
      </c>
      <c r="T79" s="44">
        <v>3729.28</v>
      </c>
      <c r="U79" s="44">
        <v>134.1</v>
      </c>
      <c r="V79" s="13">
        <f t="shared" si="9"/>
        <v>27.809664429530201</v>
      </c>
      <c r="W79" s="13">
        <f t="shared" si="10"/>
        <v>31.030037285607754</v>
      </c>
      <c r="X79" s="13">
        <f t="shared" si="11"/>
        <v>536</v>
      </c>
      <c r="Y79" s="13">
        <f t="shared" si="12"/>
        <v>268</v>
      </c>
      <c r="Z79" s="13">
        <f t="shared" si="13"/>
        <v>268</v>
      </c>
      <c r="AA79" s="45"/>
    </row>
    <row r="80" spans="1:27" s="46" customFormat="1" ht="18.75" customHeight="1" outlineLevel="2">
      <c r="A80" s="42" t="s">
        <v>115</v>
      </c>
      <c r="B80" s="43" t="s">
        <v>65</v>
      </c>
      <c r="C80" s="42" t="s">
        <v>111</v>
      </c>
      <c r="D80" s="6">
        <v>460.7</v>
      </c>
      <c r="E80" s="6">
        <v>16015.42</v>
      </c>
      <c r="F80" s="6">
        <v>54.14</v>
      </c>
      <c r="G80" s="6">
        <v>322.60000000000002</v>
      </c>
      <c r="H80" s="6">
        <v>7659.96</v>
      </c>
      <c r="I80" s="6">
        <v>37.909999999999997</v>
      </c>
      <c r="J80" s="6">
        <v>67.599999999999994</v>
      </c>
      <c r="K80" s="6">
        <v>283.92</v>
      </c>
      <c r="L80" s="6">
        <v>7.94</v>
      </c>
      <c r="M80" s="44">
        <v>850.9</v>
      </c>
      <c r="N80" s="13">
        <f t="shared" si="8"/>
        <v>17.018000000000001</v>
      </c>
      <c r="O80" s="13"/>
      <c r="P80" s="13">
        <f>N80</f>
        <v>17.018000000000001</v>
      </c>
      <c r="Q80" s="44">
        <v>23959.3</v>
      </c>
      <c r="R80" s="44">
        <v>2697</v>
      </c>
      <c r="S80" s="44">
        <v>26656.3</v>
      </c>
      <c r="T80" s="44">
        <v>4791.8599999999997</v>
      </c>
      <c r="U80" s="44">
        <v>170.18</v>
      </c>
      <c r="V80" s="13">
        <f t="shared" si="9"/>
        <v>28.157597837583733</v>
      </c>
      <c r="W80" s="13">
        <f t="shared" si="10"/>
        <v>31.327182982724175</v>
      </c>
      <c r="X80" s="13">
        <f t="shared" si="11"/>
        <v>680</v>
      </c>
      <c r="Y80" s="13">
        <f t="shared" si="12"/>
        <v>340</v>
      </c>
      <c r="Z80" s="13">
        <f t="shared" si="13"/>
        <v>340</v>
      </c>
      <c r="AA80" s="45"/>
    </row>
    <row r="81" spans="1:27" s="46" customFormat="1" ht="18.75" customHeight="1" outlineLevel="2">
      <c r="A81" s="42" t="s">
        <v>116</v>
      </c>
      <c r="B81" s="43" t="s">
        <v>65</v>
      </c>
      <c r="C81" s="42" t="s">
        <v>117</v>
      </c>
      <c r="D81" s="6">
        <v>4748.3999999999996</v>
      </c>
      <c r="E81" s="6">
        <v>160429.28</v>
      </c>
      <c r="F81" s="6">
        <v>52.72</v>
      </c>
      <c r="G81" s="6">
        <v>3538.4</v>
      </c>
      <c r="H81" s="6">
        <v>84290.08</v>
      </c>
      <c r="I81" s="6">
        <v>39.29</v>
      </c>
      <c r="J81" s="6">
        <v>720.1</v>
      </c>
      <c r="K81" s="6">
        <v>3024.42</v>
      </c>
      <c r="L81" s="6">
        <v>7.99</v>
      </c>
      <c r="M81" s="44">
        <v>9006.9</v>
      </c>
      <c r="N81" s="13">
        <f t="shared" si="8"/>
        <v>180.13800000000001</v>
      </c>
      <c r="O81" s="13">
        <f>N81*0.12</f>
        <v>21.61656</v>
      </c>
      <c r="P81" s="13">
        <f>N81*0.88</f>
        <v>158.52144000000001</v>
      </c>
      <c r="Q81" s="44">
        <v>247743.78</v>
      </c>
      <c r="R81" s="44">
        <v>28052.06</v>
      </c>
      <c r="S81" s="44">
        <v>275795.84000000003</v>
      </c>
      <c r="T81" s="44">
        <v>3259.79</v>
      </c>
      <c r="U81" s="44">
        <v>118.51</v>
      </c>
      <c r="V81" s="13">
        <f t="shared" si="9"/>
        <v>27.505998734303702</v>
      </c>
      <c r="W81" s="13">
        <f t="shared" si="10"/>
        <v>30.620506500571789</v>
      </c>
      <c r="X81" s="13">
        <f t="shared" si="11"/>
        <v>7206</v>
      </c>
      <c r="Y81" s="13">
        <f t="shared" si="12"/>
        <v>3603</v>
      </c>
      <c r="Z81" s="13">
        <f t="shared" si="13"/>
        <v>3603</v>
      </c>
      <c r="AA81" s="45"/>
    </row>
    <row r="82" spans="1:27" s="46" customFormat="1" ht="18.75" customHeight="1" outlineLevel="2">
      <c r="A82" s="42" t="s">
        <v>118</v>
      </c>
      <c r="B82" s="43" t="s">
        <v>65</v>
      </c>
      <c r="C82" s="42" t="s">
        <v>117</v>
      </c>
      <c r="D82" s="6">
        <v>4966.3999999999996</v>
      </c>
      <c r="E82" s="6">
        <v>167044.22</v>
      </c>
      <c r="F82" s="6">
        <v>50.69</v>
      </c>
      <c r="G82" s="6">
        <v>4049</v>
      </c>
      <c r="H82" s="6">
        <v>96246.36</v>
      </c>
      <c r="I82" s="6">
        <v>41.32</v>
      </c>
      <c r="J82" s="6">
        <v>783</v>
      </c>
      <c r="K82" s="6">
        <v>3288.6</v>
      </c>
      <c r="L82" s="6">
        <v>7.99</v>
      </c>
      <c r="M82" s="44">
        <v>9798.4</v>
      </c>
      <c r="N82" s="13">
        <f t="shared" si="8"/>
        <v>195.96799999999999</v>
      </c>
      <c r="O82" s="13">
        <f>N82*0.88</f>
        <v>172.45184</v>
      </c>
      <c r="P82" s="13">
        <f>N82*0.12</f>
        <v>23.516159999999999</v>
      </c>
      <c r="Q82" s="44">
        <v>266579.18</v>
      </c>
      <c r="R82" s="44">
        <v>29670.2</v>
      </c>
      <c r="S82" s="44">
        <v>296249.38</v>
      </c>
      <c r="T82" s="44">
        <v>3507.62</v>
      </c>
      <c r="U82" s="44">
        <v>128.93</v>
      </c>
      <c r="V82" s="13">
        <f t="shared" si="9"/>
        <v>27.206399003919007</v>
      </c>
      <c r="W82" s="13">
        <f t="shared" si="10"/>
        <v>30.234464810581322</v>
      </c>
      <c r="X82" s="13">
        <f t="shared" si="11"/>
        <v>7838</v>
      </c>
      <c r="Y82" s="13">
        <f t="shared" si="12"/>
        <v>3919</v>
      </c>
      <c r="Z82" s="13">
        <f t="shared" si="13"/>
        <v>3919</v>
      </c>
      <c r="AA82" s="45"/>
    </row>
    <row r="83" spans="1:27" s="46" customFormat="1" ht="18.75" customHeight="1" outlineLevel="2">
      <c r="A83" s="42" t="s">
        <v>119</v>
      </c>
      <c r="B83" s="43" t="s">
        <v>65</v>
      </c>
      <c r="C83" s="42" t="s">
        <v>27</v>
      </c>
      <c r="D83" s="47">
        <v>5215.2</v>
      </c>
      <c r="E83" s="47">
        <v>182388.32</v>
      </c>
      <c r="F83" s="47">
        <v>60.13</v>
      </c>
      <c r="G83" s="47">
        <v>2765.2</v>
      </c>
      <c r="H83" s="47">
        <v>66554.64</v>
      </c>
      <c r="I83" s="47">
        <v>31.88</v>
      </c>
      <c r="J83" s="47">
        <v>692.5</v>
      </c>
      <c r="K83" s="47">
        <v>2908.5</v>
      </c>
      <c r="L83" s="47">
        <v>7.98</v>
      </c>
      <c r="M83" s="48">
        <v>8672.9</v>
      </c>
      <c r="N83" s="13">
        <f t="shared" si="8"/>
        <v>173.458</v>
      </c>
      <c r="O83" s="13">
        <f>N83*0.07</f>
        <v>12.142060000000001</v>
      </c>
      <c r="P83" s="13">
        <f>N83*0.93</f>
        <v>161.31594000000001</v>
      </c>
      <c r="Q83" s="48">
        <v>251851.46</v>
      </c>
      <c r="R83" s="48">
        <v>30343.48</v>
      </c>
      <c r="S83" s="48">
        <v>282194.94</v>
      </c>
      <c r="T83" s="48">
        <v>3935.18</v>
      </c>
      <c r="U83" s="48">
        <v>135.51</v>
      </c>
      <c r="V83" s="13">
        <f t="shared" si="9"/>
        <v>29.03889817708033</v>
      </c>
      <c r="W83" s="13">
        <f t="shared" si="10"/>
        <v>32.537552606394634</v>
      </c>
      <c r="X83" s="13">
        <f t="shared" si="11"/>
        <v>6938</v>
      </c>
      <c r="Y83" s="13">
        <f t="shared" si="12"/>
        <v>3469</v>
      </c>
      <c r="Z83" s="13">
        <f t="shared" si="13"/>
        <v>3469</v>
      </c>
      <c r="AA83" s="45"/>
    </row>
    <row r="84" spans="1:27" s="21" customFormat="1" ht="18.75" customHeight="1" outlineLevel="1">
      <c r="A84" s="26"/>
      <c r="B84" s="27" t="s">
        <v>364</v>
      </c>
      <c r="C84" s="26"/>
      <c r="D84" s="40"/>
      <c r="E84" s="40"/>
      <c r="F84" s="40"/>
      <c r="G84" s="40"/>
      <c r="H84" s="40"/>
      <c r="I84" s="40"/>
      <c r="J84" s="40"/>
      <c r="K84" s="40"/>
      <c r="L84" s="40"/>
      <c r="M84" s="41">
        <f>SUBTOTAL(9,M39:M83)</f>
        <v>267880.50000000006</v>
      </c>
      <c r="N84" s="38">
        <f>SUBTOTAL(9,N39:N83)</f>
        <v>5357.61</v>
      </c>
      <c r="O84" s="38">
        <f>SUBTOTAL(9,O39:O83)</f>
        <v>2408.0756800000004</v>
      </c>
      <c r="P84" s="38">
        <f>SUBTOTAL(9,P39:P83)</f>
        <v>2949.5343200000002</v>
      </c>
      <c r="Q84" s="41"/>
      <c r="R84" s="41"/>
      <c r="S84" s="41"/>
      <c r="T84" s="41"/>
      <c r="U84" s="41"/>
      <c r="V84" s="38"/>
      <c r="W84" s="38"/>
      <c r="X84" s="38">
        <f>SUBTOTAL(9,X39:X83)</f>
        <v>235622</v>
      </c>
      <c r="Y84" s="38">
        <f>SUBTOTAL(9,Y39:Y83)</f>
        <v>117811</v>
      </c>
      <c r="Z84" s="38">
        <f>SUBTOTAL(9,Z39:Z83)</f>
        <v>117811</v>
      </c>
      <c r="AA84" s="39"/>
    </row>
    <row r="85" spans="1:27" s="46" customFormat="1" ht="18.75" customHeight="1" outlineLevel="2">
      <c r="A85" s="42" t="s">
        <v>120</v>
      </c>
      <c r="B85" s="43" t="s">
        <v>121</v>
      </c>
      <c r="C85" s="42" t="s">
        <v>122</v>
      </c>
      <c r="D85" s="6">
        <v>5162.1000000000004</v>
      </c>
      <c r="E85" s="6">
        <v>183426.18</v>
      </c>
      <c r="F85" s="6">
        <v>71.27</v>
      </c>
      <c r="G85" s="6">
        <v>1501.9</v>
      </c>
      <c r="H85" s="6">
        <v>36378.720000000001</v>
      </c>
      <c r="I85" s="6">
        <v>20.74</v>
      </c>
      <c r="J85" s="6">
        <v>579</v>
      </c>
      <c r="K85" s="6">
        <v>2431.8000000000002</v>
      </c>
      <c r="L85" s="6">
        <v>7.99</v>
      </c>
      <c r="M85" s="44">
        <v>7243</v>
      </c>
      <c r="N85" s="13">
        <f t="shared" si="8"/>
        <v>144.86000000000001</v>
      </c>
      <c r="O85" s="13"/>
      <c r="P85" s="13">
        <f>N85</f>
        <v>144.86000000000001</v>
      </c>
      <c r="Q85" s="44">
        <v>222236.7</v>
      </c>
      <c r="R85" s="44">
        <v>27611.16</v>
      </c>
      <c r="S85" s="44">
        <v>249847.86</v>
      </c>
      <c r="T85" s="44">
        <v>4831.2299999999996</v>
      </c>
      <c r="U85" s="44">
        <v>157.46</v>
      </c>
      <c r="V85" s="13">
        <f t="shared" si="9"/>
        <v>30.682962860693085</v>
      </c>
      <c r="W85" s="13">
        <f t="shared" si="10"/>
        <v>34.495079386994334</v>
      </c>
      <c r="X85" s="13">
        <f t="shared" si="11"/>
        <v>5794</v>
      </c>
      <c r="Y85" s="13">
        <f t="shared" si="12"/>
        <v>2897</v>
      </c>
      <c r="Z85" s="13">
        <f t="shared" si="13"/>
        <v>2897</v>
      </c>
      <c r="AA85" s="45"/>
    </row>
    <row r="86" spans="1:27" s="46" customFormat="1" ht="18.75" customHeight="1" outlineLevel="2">
      <c r="A86" s="42" t="s">
        <v>123</v>
      </c>
      <c r="B86" s="43" t="s">
        <v>121</v>
      </c>
      <c r="C86" s="42" t="s">
        <v>122</v>
      </c>
      <c r="D86" s="6">
        <v>2721.3</v>
      </c>
      <c r="E86" s="6">
        <v>96247.9</v>
      </c>
      <c r="F86" s="6">
        <v>51.01</v>
      </c>
      <c r="G86" s="6">
        <v>2188</v>
      </c>
      <c r="H86" s="6">
        <v>52849.4</v>
      </c>
      <c r="I86" s="6">
        <v>41.01</v>
      </c>
      <c r="J86" s="6">
        <v>425.9</v>
      </c>
      <c r="K86" s="6">
        <v>1788.78</v>
      </c>
      <c r="L86" s="6">
        <v>7.98</v>
      </c>
      <c r="M86" s="44">
        <v>5335.2</v>
      </c>
      <c r="N86" s="13">
        <f t="shared" si="8"/>
        <v>106.70399999999999</v>
      </c>
      <c r="O86" s="13">
        <f>N86</f>
        <v>106.70399999999999</v>
      </c>
      <c r="P86" s="13"/>
      <c r="Q86" s="44">
        <v>150886.07999999999</v>
      </c>
      <c r="R86" s="44">
        <v>17724.36</v>
      </c>
      <c r="S86" s="44">
        <v>168610.44</v>
      </c>
      <c r="T86" s="44">
        <v>2647.12</v>
      </c>
      <c r="U86" s="44">
        <v>93.6</v>
      </c>
      <c r="V86" s="13">
        <f t="shared" si="9"/>
        <v>28.281241565452092</v>
      </c>
      <c r="W86" s="13">
        <f t="shared" si="10"/>
        <v>31.60339631129105</v>
      </c>
      <c r="X86" s="13">
        <f t="shared" si="11"/>
        <v>8536</v>
      </c>
      <c r="Y86" s="13">
        <f t="shared" si="12"/>
        <v>4268</v>
      </c>
      <c r="Z86" s="13">
        <f t="shared" si="13"/>
        <v>4268</v>
      </c>
      <c r="AA86" s="45"/>
    </row>
    <row r="87" spans="1:27" s="46" customFormat="1" ht="18.75" customHeight="1" outlineLevel="2">
      <c r="A87" s="42" t="s">
        <v>124</v>
      </c>
      <c r="B87" s="43" t="s">
        <v>121</v>
      </c>
      <c r="C87" s="42" t="s">
        <v>122</v>
      </c>
      <c r="D87" s="6">
        <v>4460.3999999999996</v>
      </c>
      <c r="E87" s="6">
        <v>161963.6</v>
      </c>
      <c r="F87" s="6">
        <v>65.430000000000007</v>
      </c>
      <c r="G87" s="6">
        <v>1812.4</v>
      </c>
      <c r="H87" s="6">
        <v>44391.72</v>
      </c>
      <c r="I87" s="6">
        <v>26.59</v>
      </c>
      <c r="J87" s="6">
        <v>544.20000000000005</v>
      </c>
      <c r="K87" s="6">
        <v>2285.64</v>
      </c>
      <c r="L87" s="6">
        <v>7.98</v>
      </c>
      <c r="M87" s="44">
        <v>6817</v>
      </c>
      <c r="N87" s="13">
        <f t="shared" si="8"/>
        <v>136.34</v>
      </c>
      <c r="O87" s="13"/>
      <c r="P87" s="13">
        <f>N87</f>
        <v>136.34</v>
      </c>
      <c r="Q87" s="44">
        <v>208640.96</v>
      </c>
      <c r="R87" s="44">
        <v>26166.98</v>
      </c>
      <c r="S87" s="44">
        <v>234807.94</v>
      </c>
      <c r="T87" s="44">
        <v>3660.37</v>
      </c>
      <c r="U87" s="44">
        <v>119.6</v>
      </c>
      <c r="V87" s="13">
        <f t="shared" si="9"/>
        <v>30.605979169722751</v>
      </c>
      <c r="W87" s="13">
        <f t="shared" si="10"/>
        <v>34.4444682411618</v>
      </c>
      <c r="X87" s="13">
        <f t="shared" si="11"/>
        <v>5454</v>
      </c>
      <c r="Y87" s="13">
        <f t="shared" si="12"/>
        <v>2727</v>
      </c>
      <c r="Z87" s="13">
        <f t="shared" si="13"/>
        <v>2727</v>
      </c>
      <c r="AA87" s="45"/>
    </row>
    <row r="88" spans="1:27" s="46" customFormat="1" ht="18.75" customHeight="1" outlineLevel="2">
      <c r="A88" s="42" t="s">
        <v>125</v>
      </c>
      <c r="B88" s="43" t="s">
        <v>121</v>
      </c>
      <c r="C88" s="42" t="s">
        <v>122</v>
      </c>
      <c r="D88" s="6">
        <v>1899.3</v>
      </c>
      <c r="E88" s="6">
        <v>61673.48</v>
      </c>
      <c r="F88" s="6">
        <v>52.51</v>
      </c>
      <c r="G88" s="6">
        <v>1428.6</v>
      </c>
      <c r="H88" s="6">
        <v>34129.879999999997</v>
      </c>
      <c r="I88" s="6">
        <v>39.49</v>
      </c>
      <c r="J88" s="6">
        <v>289.3</v>
      </c>
      <c r="K88" s="6">
        <v>1215.06</v>
      </c>
      <c r="L88" s="6">
        <v>8</v>
      </c>
      <c r="M88" s="44">
        <v>3617.2</v>
      </c>
      <c r="N88" s="13">
        <f t="shared" si="8"/>
        <v>72.343999999999994</v>
      </c>
      <c r="O88" s="13">
        <f>N88</f>
        <v>72.343999999999994</v>
      </c>
      <c r="P88" s="13"/>
      <c r="Q88" s="44">
        <v>97018.42</v>
      </c>
      <c r="R88" s="44">
        <v>10906.36</v>
      </c>
      <c r="S88" s="44">
        <v>107924.78</v>
      </c>
      <c r="T88" s="44">
        <v>2553.12</v>
      </c>
      <c r="U88" s="44">
        <v>95.19</v>
      </c>
      <c r="V88" s="13">
        <f t="shared" si="9"/>
        <v>26.821414353643704</v>
      </c>
      <c r="W88" s="13">
        <f t="shared" si="10"/>
        <v>29.836553135021564</v>
      </c>
      <c r="X88" s="13">
        <f t="shared" si="11"/>
        <v>5788</v>
      </c>
      <c r="Y88" s="13">
        <f t="shared" si="12"/>
        <v>2894</v>
      </c>
      <c r="Z88" s="13">
        <f t="shared" si="13"/>
        <v>2894</v>
      </c>
      <c r="AA88" s="45"/>
    </row>
    <row r="89" spans="1:27" s="46" customFormat="1" ht="18.75" customHeight="1" outlineLevel="2">
      <c r="A89" s="42" t="s">
        <v>126</v>
      </c>
      <c r="B89" s="43" t="s">
        <v>121</v>
      </c>
      <c r="C89" s="42" t="s">
        <v>122</v>
      </c>
      <c r="D89" s="6">
        <v>4560.3999999999996</v>
      </c>
      <c r="E89" s="6">
        <v>160550.6</v>
      </c>
      <c r="F89" s="6">
        <v>62.5</v>
      </c>
      <c r="G89" s="6">
        <v>2153.1</v>
      </c>
      <c r="H89" s="6">
        <v>50768.92</v>
      </c>
      <c r="I89" s="6">
        <v>29.51</v>
      </c>
      <c r="J89" s="6">
        <v>583.5</v>
      </c>
      <c r="K89" s="6">
        <v>2450.6999999999998</v>
      </c>
      <c r="L89" s="6">
        <v>8</v>
      </c>
      <c r="M89" s="44">
        <v>7297</v>
      </c>
      <c r="N89" s="13">
        <f t="shared" si="8"/>
        <v>145.94</v>
      </c>
      <c r="O89" s="13">
        <f>N89</f>
        <v>145.94</v>
      </c>
      <c r="P89" s="13"/>
      <c r="Q89" s="44">
        <v>213770.22</v>
      </c>
      <c r="R89" s="44">
        <v>24605.1</v>
      </c>
      <c r="S89" s="44">
        <v>238375.32</v>
      </c>
      <c r="T89" s="44">
        <v>3623.22</v>
      </c>
      <c r="U89" s="44">
        <v>123.68</v>
      </c>
      <c r="V89" s="13">
        <f t="shared" si="9"/>
        <v>29.295631081266276</v>
      </c>
      <c r="W89" s="13">
        <f t="shared" si="10"/>
        <v>32.667578456900095</v>
      </c>
      <c r="X89" s="13">
        <f t="shared" si="11"/>
        <v>11676</v>
      </c>
      <c r="Y89" s="13">
        <f t="shared" si="12"/>
        <v>5838</v>
      </c>
      <c r="Z89" s="13">
        <f t="shared" si="13"/>
        <v>5838</v>
      </c>
      <c r="AA89" s="45"/>
    </row>
    <row r="90" spans="1:27" s="46" customFormat="1" ht="18.75" customHeight="1" outlineLevel="2">
      <c r="A90" s="42" t="s">
        <v>127</v>
      </c>
      <c r="B90" s="43" t="s">
        <v>121</v>
      </c>
      <c r="C90" s="42" t="s">
        <v>122</v>
      </c>
      <c r="D90" s="6">
        <v>2408</v>
      </c>
      <c r="E90" s="6">
        <v>83951.360000000001</v>
      </c>
      <c r="F90" s="6">
        <v>47.76</v>
      </c>
      <c r="G90" s="6">
        <v>2232.1</v>
      </c>
      <c r="H90" s="6">
        <v>53936.160000000003</v>
      </c>
      <c r="I90" s="6">
        <v>44.27</v>
      </c>
      <c r="J90" s="6">
        <v>401.6</v>
      </c>
      <c r="K90" s="6">
        <v>1686.72</v>
      </c>
      <c r="L90" s="6">
        <v>7.97</v>
      </c>
      <c r="M90" s="44">
        <v>5041.7</v>
      </c>
      <c r="N90" s="13">
        <f t="shared" si="8"/>
        <v>100.834</v>
      </c>
      <c r="O90" s="13"/>
      <c r="P90" s="13">
        <f>N90</f>
        <v>100.834</v>
      </c>
      <c r="Q90" s="44">
        <v>139574.24</v>
      </c>
      <c r="R90" s="44">
        <v>16194.62</v>
      </c>
      <c r="S90" s="44">
        <v>155768.85999999999</v>
      </c>
      <c r="T90" s="44">
        <v>2684.12</v>
      </c>
      <c r="U90" s="44">
        <v>96.96</v>
      </c>
      <c r="V90" s="13">
        <f t="shared" si="9"/>
        <v>27.683963742388478</v>
      </c>
      <c r="W90" s="13">
        <f t="shared" si="10"/>
        <v>30.896098538191481</v>
      </c>
      <c r="X90" s="13">
        <f t="shared" si="11"/>
        <v>4034</v>
      </c>
      <c r="Y90" s="13">
        <f t="shared" si="12"/>
        <v>2017</v>
      </c>
      <c r="Z90" s="13">
        <f t="shared" si="13"/>
        <v>2017</v>
      </c>
      <c r="AA90" s="45"/>
    </row>
    <row r="91" spans="1:27" s="46" customFormat="1" ht="18.75" customHeight="1" outlineLevel="2">
      <c r="A91" s="42" t="s">
        <v>128</v>
      </c>
      <c r="B91" s="43" t="s">
        <v>121</v>
      </c>
      <c r="C91" s="42" t="s">
        <v>122</v>
      </c>
      <c r="D91" s="6">
        <v>4797.1000000000004</v>
      </c>
      <c r="E91" s="6">
        <v>169353.04</v>
      </c>
      <c r="F91" s="6">
        <v>68.510000000000005</v>
      </c>
      <c r="G91" s="6">
        <v>1689.5</v>
      </c>
      <c r="H91" s="6">
        <v>41386.6</v>
      </c>
      <c r="I91" s="6">
        <v>24.13</v>
      </c>
      <c r="J91" s="6">
        <v>515</v>
      </c>
      <c r="K91" s="6">
        <v>2163</v>
      </c>
      <c r="L91" s="6">
        <v>7.36</v>
      </c>
      <c r="M91" s="44">
        <v>7001.6</v>
      </c>
      <c r="N91" s="13">
        <f t="shared" si="8"/>
        <v>140.03200000000001</v>
      </c>
      <c r="O91" s="13">
        <f>N91</f>
        <v>140.03200000000001</v>
      </c>
      <c r="P91" s="13"/>
      <c r="Q91" s="44">
        <v>212902.64</v>
      </c>
      <c r="R91" s="44">
        <v>26952.32</v>
      </c>
      <c r="S91" s="44">
        <v>239854.96</v>
      </c>
      <c r="T91" s="44">
        <v>3670.74</v>
      </c>
      <c r="U91" s="44">
        <v>120.72</v>
      </c>
      <c r="V91" s="13">
        <f t="shared" si="9"/>
        <v>30.40771252285192</v>
      </c>
      <c r="W91" s="13">
        <f t="shared" si="10"/>
        <v>34.257164076782445</v>
      </c>
      <c r="X91" s="13">
        <f t="shared" si="11"/>
        <v>11202</v>
      </c>
      <c r="Y91" s="13">
        <f t="shared" si="12"/>
        <v>5601</v>
      </c>
      <c r="Z91" s="13">
        <f t="shared" si="13"/>
        <v>5601</v>
      </c>
      <c r="AA91" s="45"/>
    </row>
    <row r="92" spans="1:27" s="46" customFormat="1" ht="18.75" customHeight="1" outlineLevel="2">
      <c r="A92" s="42" t="s">
        <v>129</v>
      </c>
      <c r="B92" s="43" t="s">
        <v>121</v>
      </c>
      <c r="C92" s="42" t="s">
        <v>130</v>
      </c>
      <c r="D92" s="6">
        <v>1350.3</v>
      </c>
      <c r="E92" s="6">
        <v>46916.22</v>
      </c>
      <c r="F92" s="6">
        <v>45.62</v>
      </c>
      <c r="G92" s="6">
        <v>1373.1</v>
      </c>
      <c r="H92" s="6">
        <v>32586.080000000002</v>
      </c>
      <c r="I92" s="6">
        <v>46.39</v>
      </c>
      <c r="J92" s="6">
        <v>236.7</v>
      </c>
      <c r="K92" s="6">
        <v>994.14</v>
      </c>
      <c r="L92" s="6">
        <v>8</v>
      </c>
      <c r="M92" s="44">
        <v>2960.1</v>
      </c>
      <c r="N92" s="13">
        <f t="shared" si="8"/>
        <v>59.201999999999998</v>
      </c>
      <c r="O92" s="13">
        <f>N92</f>
        <v>59.201999999999998</v>
      </c>
      <c r="P92" s="13"/>
      <c r="Q92" s="44">
        <v>80496.44</v>
      </c>
      <c r="R92" s="44">
        <v>8363.2800000000007</v>
      </c>
      <c r="S92" s="44">
        <v>88859.72</v>
      </c>
      <c r="T92" s="44">
        <v>2118.33</v>
      </c>
      <c r="U92" s="44">
        <v>77.900000000000006</v>
      </c>
      <c r="V92" s="13">
        <f t="shared" si="9"/>
        <v>27.19382453295497</v>
      </c>
      <c r="W92" s="13">
        <f t="shared" si="10"/>
        <v>30.019161514813689</v>
      </c>
      <c r="X92" s="13">
        <f t="shared" si="11"/>
        <v>4736</v>
      </c>
      <c r="Y92" s="13">
        <f t="shared" si="12"/>
        <v>2368</v>
      </c>
      <c r="Z92" s="13">
        <f t="shared" si="13"/>
        <v>2368</v>
      </c>
      <c r="AA92" s="45"/>
    </row>
    <row r="93" spans="1:27" s="46" customFormat="1" ht="18.75" customHeight="1" outlineLevel="2">
      <c r="A93" s="42" t="s">
        <v>131</v>
      </c>
      <c r="B93" s="43" t="s">
        <v>121</v>
      </c>
      <c r="C93" s="42" t="s">
        <v>132</v>
      </c>
      <c r="D93" s="6">
        <v>2261.3000000000002</v>
      </c>
      <c r="E93" s="6">
        <v>75671.960000000006</v>
      </c>
      <c r="F93" s="6">
        <v>56.81</v>
      </c>
      <c r="G93" s="6">
        <v>1404.7</v>
      </c>
      <c r="H93" s="6">
        <v>33401.56</v>
      </c>
      <c r="I93" s="6">
        <v>35.29</v>
      </c>
      <c r="J93" s="6">
        <v>314.7</v>
      </c>
      <c r="K93" s="6">
        <v>1321.74</v>
      </c>
      <c r="L93" s="6">
        <v>7.91</v>
      </c>
      <c r="M93" s="44">
        <v>3980.7</v>
      </c>
      <c r="N93" s="13">
        <f t="shared" si="8"/>
        <v>79.61399999999999</v>
      </c>
      <c r="O93" s="13"/>
      <c r="P93" s="13">
        <f>N93</f>
        <v>79.61399999999999</v>
      </c>
      <c r="Q93" s="44">
        <v>110395.26</v>
      </c>
      <c r="R93" s="44">
        <v>12466.06</v>
      </c>
      <c r="S93" s="44">
        <v>122861.32</v>
      </c>
      <c r="T93" s="44">
        <v>2830.65</v>
      </c>
      <c r="U93" s="44">
        <v>102.07</v>
      </c>
      <c r="V93" s="13">
        <f t="shared" si="9"/>
        <v>27.732624915215915</v>
      </c>
      <c r="W93" s="13">
        <f t="shared" si="10"/>
        <v>30.864250006280304</v>
      </c>
      <c r="X93" s="13">
        <f t="shared" si="11"/>
        <v>3184</v>
      </c>
      <c r="Y93" s="13">
        <f t="shared" si="12"/>
        <v>1592</v>
      </c>
      <c r="Z93" s="13">
        <f t="shared" si="13"/>
        <v>1592</v>
      </c>
      <c r="AA93" s="45"/>
    </row>
    <row r="94" spans="1:27" s="46" customFormat="1" ht="18.75" customHeight="1" outlineLevel="2">
      <c r="A94" s="42" t="s">
        <v>133</v>
      </c>
      <c r="B94" s="43" t="s">
        <v>121</v>
      </c>
      <c r="C94" s="42" t="s">
        <v>134</v>
      </c>
      <c r="D94" s="6">
        <v>1697.5</v>
      </c>
      <c r="E94" s="6">
        <v>59661.9</v>
      </c>
      <c r="F94" s="6">
        <v>60.18</v>
      </c>
      <c r="G94" s="6">
        <v>898.8</v>
      </c>
      <c r="H94" s="6">
        <v>21512.2</v>
      </c>
      <c r="I94" s="6">
        <v>31.86</v>
      </c>
      <c r="J94" s="6">
        <v>224.5</v>
      </c>
      <c r="K94" s="6">
        <v>942.9</v>
      </c>
      <c r="L94" s="6">
        <v>7.96</v>
      </c>
      <c r="M94" s="44">
        <v>2820.8</v>
      </c>
      <c r="N94" s="13">
        <f t="shared" si="8"/>
        <v>56.416000000000004</v>
      </c>
      <c r="O94" s="13">
        <f>N94</f>
        <v>56.416000000000004</v>
      </c>
      <c r="P94" s="13"/>
      <c r="Q94" s="44">
        <v>82117</v>
      </c>
      <c r="R94" s="44">
        <v>9599.36</v>
      </c>
      <c r="S94" s="44">
        <v>91716.36</v>
      </c>
      <c r="T94" s="44">
        <v>2160.9699999999998</v>
      </c>
      <c r="U94" s="44">
        <v>74.23</v>
      </c>
      <c r="V94" s="13">
        <f t="shared" si="9"/>
        <v>29.111245036868972</v>
      </c>
      <c r="W94" s="13">
        <f t="shared" si="10"/>
        <v>32.514307997731137</v>
      </c>
      <c r="X94" s="13">
        <f t="shared" si="11"/>
        <v>4514</v>
      </c>
      <c r="Y94" s="13">
        <f t="shared" si="12"/>
        <v>2257</v>
      </c>
      <c r="Z94" s="13">
        <f t="shared" si="13"/>
        <v>2257</v>
      </c>
      <c r="AA94" s="45"/>
    </row>
    <row r="95" spans="1:27" s="46" customFormat="1" ht="18.75" customHeight="1" outlineLevel="2">
      <c r="A95" s="42" t="s">
        <v>135</v>
      </c>
      <c r="B95" s="43" t="s">
        <v>121</v>
      </c>
      <c r="C95" s="42" t="s">
        <v>136</v>
      </c>
      <c r="D95" s="6">
        <v>889.8</v>
      </c>
      <c r="E95" s="6">
        <v>30089.040000000001</v>
      </c>
      <c r="F95" s="6">
        <v>39.36</v>
      </c>
      <c r="G95" s="6">
        <v>1190</v>
      </c>
      <c r="H95" s="6">
        <v>28325.8</v>
      </c>
      <c r="I95" s="6">
        <v>52.64</v>
      </c>
      <c r="J95" s="6">
        <v>180.8</v>
      </c>
      <c r="K95" s="6">
        <v>759.36</v>
      </c>
      <c r="L95" s="6">
        <v>8</v>
      </c>
      <c r="M95" s="44">
        <v>2260.6</v>
      </c>
      <c r="N95" s="13">
        <f t="shared" si="8"/>
        <v>45.211999999999996</v>
      </c>
      <c r="O95" s="13">
        <f>N95</f>
        <v>45.211999999999996</v>
      </c>
      <c r="P95" s="13"/>
      <c r="Q95" s="44">
        <v>59174.2</v>
      </c>
      <c r="R95" s="44">
        <v>6340.6</v>
      </c>
      <c r="S95" s="44">
        <v>65514.8</v>
      </c>
      <c r="T95" s="44">
        <v>1557.22</v>
      </c>
      <c r="U95" s="44">
        <v>59.49</v>
      </c>
      <c r="V95" s="13">
        <f t="shared" si="9"/>
        <v>26.17632486950367</v>
      </c>
      <c r="W95" s="13">
        <f t="shared" si="10"/>
        <v>28.98115544545696</v>
      </c>
      <c r="X95" s="13">
        <f t="shared" si="11"/>
        <v>3616</v>
      </c>
      <c r="Y95" s="13">
        <f t="shared" si="12"/>
        <v>1808</v>
      </c>
      <c r="Z95" s="13">
        <f t="shared" si="13"/>
        <v>1808</v>
      </c>
      <c r="AA95" s="45"/>
    </row>
    <row r="96" spans="1:27" s="46" customFormat="1" ht="18.75" customHeight="1" outlineLevel="2">
      <c r="A96" s="42" t="s">
        <v>137</v>
      </c>
      <c r="B96" s="43" t="s">
        <v>121</v>
      </c>
      <c r="C96" s="42" t="s">
        <v>136</v>
      </c>
      <c r="D96" s="6">
        <v>1562.5</v>
      </c>
      <c r="E96" s="6">
        <v>56298.6</v>
      </c>
      <c r="F96" s="6">
        <v>56.23</v>
      </c>
      <c r="G96" s="6">
        <v>994.1</v>
      </c>
      <c r="H96" s="6">
        <v>23687.08</v>
      </c>
      <c r="I96" s="6">
        <v>35.770000000000003</v>
      </c>
      <c r="J96" s="6">
        <v>222.3</v>
      </c>
      <c r="K96" s="6">
        <v>933.66</v>
      </c>
      <c r="L96" s="6">
        <v>8</v>
      </c>
      <c r="M96" s="44">
        <v>2778.9</v>
      </c>
      <c r="N96" s="13">
        <f t="shared" si="8"/>
        <v>55.578000000000003</v>
      </c>
      <c r="O96" s="13">
        <f>N96</f>
        <v>55.578000000000003</v>
      </c>
      <c r="P96" s="13"/>
      <c r="Q96" s="44">
        <v>80919.34</v>
      </c>
      <c r="R96" s="44">
        <v>9127.7800000000007</v>
      </c>
      <c r="S96" s="44">
        <v>90047.12</v>
      </c>
      <c r="T96" s="44">
        <v>1371.51</v>
      </c>
      <c r="U96" s="44">
        <v>47.1</v>
      </c>
      <c r="V96" s="13">
        <f t="shared" si="9"/>
        <v>29.119198243909459</v>
      </c>
      <c r="W96" s="13">
        <f t="shared" si="10"/>
        <v>32.403872035697574</v>
      </c>
      <c r="X96" s="13">
        <f t="shared" si="11"/>
        <v>4446</v>
      </c>
      <c r="Y96" s="13">
        <f t="shared" si="12"/>
        <v>2223</v>
      </c>
      <c r="Z96" s="13">
        <f t="shared" si="13"/>
        <v>2223</v>
      </c>
      <c r="AA96" s="45"/>
    </row>
    <row r="97" spans="1:27" s="46" customFormat="1" ht="18.75" customHeight="1" outlineLevel="2">
      <c r="A97" s="42" t="s">
        <v>138</v>
      </c>
      <c r="B97" s="43" t="s">
        <v>121</v>
      </c>
      <c r="C97" s="42" t="s">
        <v>136</v>
      </c>
      <c r="D97" s="6">
        <v>3757.4</v>
      </c>
      <c r="E97" s="6">
        <v>131407.28</v>
      </c>
      <c r="F97" s="6">
        <v>62.69</v>
      </c>
      <c r="G97" s="6">
        <v>1776.8</v>
      </c>
      <c r="H97" s="6">
        <v>43124.4</v>
      </c>
      <c r="I97" s="6">
        <v>29.65</v>
      </c>
      <c r="J97" s="6">
        <v>459.1</v>
      </c>
      <c r="K97" s="6">
        <v>1928.22</v>
      </c>
      <c r="L97" s="6">
        <v>7.66</v>
      </c>
      <c r="M97" s="44">
        <v>5993.3</v>
      </c>
      <c r="N97" s="13">
        <f t="shared" si="8"/>
        <v>119.866</v>
      </c>
      <c r="O97" s="13">
        <f>N97</f>
        <v>119.866</v>
      </c>
      <c r="P97" s="13"/>
      <c r="Q97" s="44">
        <v>176459.9</v>
      </c>
      <c r="R97" s="44">
        <v>21659.96</v>
      </c>
      <c r="S97" s="44">
        <v>198119.86</v>
      </c>
      <c r="T97" s="44">
        <v>2990.85</v>
      </c>
      <c r="U97" s="44">
        <v>101.58</v>
      </c>
      <c r="V97" s="13">
        <f t="shared" si="9"/>
        <v>29.442861195001083</v>
      </c>
      <c r="W97" s="13">
        <f t="shared" si="10"/>
        <v>33.05689019405002</v>
      </c>
      <c r="X97" s="13">
        <f t="shared" si="11"/>
        <v>9590</v>
      </c>
      <c r="Y97" s="13">
        <f t="shared" si="12"/>
        <v>4795</v>
      </c>
      <c r="Z97" s="13">
        <f t="shared" si="13"/>
        <v>4795</v>
      </c>
      <c r="AA97" s="45"/>
    </row>
    <row r="98" spans="1:27" s="46" customFormat="1" ht="18.75" customHeight="1" outlineLevel="2">
      <c r="A98" s="42" t="s">
        <v>139</v>
      </c>
      <c r="B98" s="43" t="s">
        <v>121</v>
      </c>
      <c r="C98" s="42" t="s">
        <v>140</v>
      </c>
      <c r="D98" s="6">
        <v>4515.7</v>
      </c>
      <c r="E98" s="6">
        <v>150817.44</v>
      </c>
      <c r="F98" s="6">
        <v>53.49</v>
      </c>
      <c r="G98" s="6">
        <v>3251.9</v>
      </c>
      <c r="H98" s="6">
        <v>76831.12</v>
      </c>
      <c r="I98" s="6">
        <v>38.520000000000003</v>
      </c>
      <c r="J98" s="6">
        <v>674.5</v>
      </c>
      <c r="K98" s="6">
        <v>2832.9</v>
      </c>
      <c r="L98" s="6">
        <v>7.99</v>
      </c>
      <c r="M98" s="44">
        <v>8442.1</v>
      </c>
      <c r="N98" s="13">
        <f t="shared" si="8"/>
        <v>168.84200000000001</v>
      </c>
      <c r="O98" s="13">
        <f>N98</f>
        <v>168.84200000000001</v>
      </c>
      <c r="P98" s="13"/>
      <c r="Q98" s="44">
        <v>230481.46</v>
      </c>
      <c r="R98" s="44">
        <v>24578.240000000002</v>
      </c>
      <c r="S98" s="44">
        <v>255059.7</v>
      </c>
      <c r="T98" s="44">
        <v>3389.43</v>
      </c>
      <c r="U98" s="44">
        <v>124.15</v>
      </c>
      <c r="V98" s="13">
        <f t="shared" si="9"/>
        <v>27.301436846282321</v>
      </c>
      <c r="W98" s="13">
        <f t="shared" si="10"/>
        <v>30.212826192535033</v>
      </c>
      <c r="X98" s="13">
        <f t="shared" si="11"/>
        <v>13508</v>
      </c>
      <c r="Y98" s="13">
        <f t="shared" si="12"/>
        <v>6754</v>
      </c>
      <c r="Z98" s="13">
        <f t="shared" si="13"/>
        <v>6754</v>
      </c>
      <c r="AA98" s="45"/>
    </row>
    <row r="99" spans="1:27" s="46" customFormat="1" ht="18.75" customHeight="1" outlineLevel="2">
      <c r="A99" s="42" t="s">
        <v>141</v>
      </c>
      <c r="B99" s="43" t="s">
        <v>121</v>
      </c>
      <c r="C99" s="42" t="s">
        <v>142</v>
      </c>
      <c r="D99" s="6">
        <v>4318</v>
      </c>
      <c r="E99" s="6">
        <v>146318.78</v>
      </c>
      <c r="F99" s="6">
        <v>60.86</v>
      </c>
      <c r="G99" s="6">
        <v>2209.3000000000002</v>
      </c>
      <c r="H99" s="6">
        <v>53541.599999999999</v>
      </c>
      <c r="I99" s="6">
        <v>31.14</v>
      </c>
      <c r="J99" s="6">
        <v>567.4</v>
      </c>
      <c r="K99" s="6">
        <v>2383.08</v>
      </c>
      <c r="L99" s="6">
        <v>8</v>
      </c>
      <c r="M99" s="44">
        <v>7094.7</v>
      </c>
      <c r="N99" s="13">
        <f t="shared" si="8"/>
        <v>141.89400000000001</v>
      </c>
      <c r="O99" s="13"/>
      <c r="P99" s="13">
        <f>N99</f>
        <v>141.89400000000001</v>
      </c>
      <c r="Q99" s="44">
        <v>202243.46</v>
      </c>
      <c r="R99" s="44">
        <v>24817.3</v>
      </c>
      <c r="S99" s="44">
        <v>227060.76</v>
      </c>
      <c r="T99" s="44">
        <v>5322.2</v>
      </c>
      <c r="U99" s="44">
        <v>186.7</v>
      </c>
      <c r="V99" s="13">
        <f t="shared" si="9"/>
        <v>28.506273697266973</v>
      </c>
      <c r="W99" s="13">
        <f t="shared" si="10"/>
        <v>32.004279250708279</v>
      </c>
      <c r="X99" s="13">
        <f t="shared" si="11"/>
        <v>5676</v>
      </c>
      <c r="Y99" s="13">
        <f t="shared" si="12"/>
        <v>2838</v>
      </c>
      <c r="Z99" s="13">
        <f t="shared" si="13"/>
        <v>2838</v>
      </c>
      <c r="AA99" s="45"/>
    </row>
    <row r="100" spans="1:27" s="46" customFormat="1" ht="18.75" customHeight="1" outlineLevel="2">
      <c r="A100" s="42" t="s">
        <v>143</v>
      </c>
      <c r="B100" s="43" t="s">
        <v>121</v>
      </c>
      <c r="C100" s="42" t="s">
        <v>144</v>
      </c>
      <c r="D100" s="6">
        <v>2048.1</v>
      </c>
      <c r="E100" s="6">
        <v>69661.02</v>
      </c>
      <c r="F100" s="6">
        <v>56.45</v>
      </c>
      <c r="G100" s="6">
        <v>1294.5</v>
      </c>
      <c r="H100" s="6">
        <v>31595.4</v>
      </c>
      <c r="I100" s="6">
        <v>35.68</v>
      </c>
      <c r="J100" s="6">
        <v>285.39999999999998</v>
      </c>
      <c r="K100" s="6">
        <v>1198.68</v>
      </c>
      <c r="L100" s="6">
        <v>7.87</v>
      </c>
      <c r="M100" s="44">
        <v>3628</v>
      </c>
      <c r="N100" s="13">
        <f t="shared" si="8"/>
        <v>72.56</v>
      </c>
      <c r="O100" s="13"/>
      <c r="P100" s="13">
        <f>N100</f>
        <v>72.56</v>
      </c>
      <c r="Q100" s="44">
        <v>102455.1</v>
      </c>
      <c r="R100" s="44">
        <v>12729.58</v>
      </c>
      <c r="S100" s="44">
        <v>115184.68</v>
      </c>
      <c r="T100" s="44">
        <v>3415.17</v>
      </c>
      <c r="U100" s="44">
        <v>120.93</v>
      </c>
      <c r="V100" s="13">
        <f t="shared" si="9"/>
        <v>28.24010474090408</v>
      </c>
      <c r="W100" s="13">
        <f t="shared" si="10"/>
        <v>31.748809261300991</v>
      </c>
      <c r="X100" s="13">
        <f t="shared" si="11"/>
        <v>2902</v>
      </c>
      <c r="Y100" s="13">
        <f t="shared" si="12"/>
        <v>1451</v>
      </c>
      <c r="Z100" s="13">
        <f t="shared" si="13"/>
        <v>1451</v>
      </c>
      <c r="AA100" s="45"/>
    </row>
    <row r="101" spans="1:27" s="46" customFormat="1" ht="18.75" customHeight="1" outlineLevel="2">
      <c r="A101" s="42" t="s">
        <v>145</v>
      </c>
      <c r="B101" s="43" t="s">
        <v>121</v>
      </c>
      <c r="C101" s="42" t="s">
        <v>144</v>
      </c>
      <c r="D101" s="6">
        <v>299.3</v>
      </c>
      <c r="E101" s="6">
        <v>9252.94</v>
      </c>
      <c r="F101" s="6">
        <v>14.6</v>
      </c>
      <c r="G101" s="6">
        <v>1587.4</v>
      </c>
      <c r="H101" s="6">
        <v>37859.32</v>
      </c>
      <c r="I101" s="6">
        <v>77.459999999999994</v>
      </c>
      <c r="J101" s="6">
        <v>162.6</v>
      </c>
      <c r="K101" s="6">
        <v>682.92</v>
      </c>
      <c r="L101" s="6">
        <v>7.93</v>
      </c>
      <c r="M101" s="44">
        <v>2049.3000000000002</v>
      </c>
      <c r="N101" s="13">
        <f t="shared" si="8"/>
        <v>40.986000000000004</v>
      </c>
      <c r="O101" s="13">
        <f>N101</f>
        <v>40.986000000000004</v>
      </c>
      <c r="P101" s="13"/>
      <c r="Q101" s="44">
        <v>47795.18</v>
      </c>
      <c r="R101" s="44">
        <v>4098.04</v>
      </c>
      <c r="S101" s="44">
        <v>51893.22</v>
      </c>
      <c r="T101" s="44">
        <v>575.85</v>
      </c>
      <c r="U101" s="44">
        <v>24.69</v>
      </c>
      <c r="V101" s="13">
        <f t="shared" si="9"/>
        <v>23.32268579514956</v>
      </c>
      <c r="W101" s="13">
        <f t="shared" si="10"/>
        <v>25.322412531108181</v>
      </c>
      <c r="X101" s="13">
        <f t="shared" si="11"/>
        <v>3278</v>
      </c>
      <c r="Y101" s="13">
        <f t="shared" si="12"/>
        <v>1639</v>
      </c>
      <c r="Z101" s="13">
        <f t="shared" si="13"/>
        <v>1639</v>
      </c>
      <c r="AA101" s="45"/>
    </row>
    <row r="102" spans="1:27" s="46" customFormat="1" ht="18.75" customHeight="1" outlineLevel="2">
      <c r="A102" s="42" t="s">
        <v>146</v>
      </c>
      <c r="B102" s="43" t="s">
        <v>121</v>
      </c>
      <c r="C102" s="42" t="s">
        <v>147</v>
      </c>
      <c r="D102" s="6">
        <v>681.7</v>
      </c>
      <c r="E102" s="6">
        <v>22436.240000000002</v>
      </c>
      <c r="F102" s="6">
        <v>28.25</v>
      </c>
      <c r="G102" s="6">
        <v>1538</v>
      </c>
      <c r="H102" s="6">
        <v>36785.360000000001</v>
      </c>
      <c r="I102" s="6">
        <v>63.75</v>
      </c>
      <c r="J102" s="6">
        <v>193</v>
      </c>
      <c r="K102" s="6">
        <v>810.6</v>
      </c>
      <c r="L102" s="6">
        <v>8</v>
      </c>
      <c r="M102" s="44">
        <v>2412.6999999999998</v>
      </c>
      <c r="N102" s="13">
        <f t="shared" si="8"/>
        <v>48.253999999999998</v>
      </c>
      <c r="O102" s="13">
        <f>N102</f>
        <v>48.253999999999998</v>
      </c>
      <c r="P102" s="13"/>
      <c r="Q102" s="44">
        <v>60032.2</v>
      </c>
      <c r="R102" s="44">
        <v>6013.24</v>
      </c>
      <c r="S102" s="44">
        <v>66045.440000000002</v>
      </c>
      <c r="T102" s="44">
        <v>1053.2</v>
      </c>
      <c r="U102" s="44">
        <v>42.33</v>
      </c>
      <c r="V102" s="13">
        <f t="shared" si="9"/>
        <v>24.881750735690307</v>
      </c>
      <c r="W102" s="13">
        <f t="shared" si="10"/>
        <v>27.374078832842876</v>
      </c>
      <c r="X102" s="13">
        <f t="shared" si="11"/>
        <v>3860</v>
      </c>
      <c r="Y102" s="13">
        <f t="shared" si="12"/>
        <v>1930</v>
      </c>
      <c r="Z102" s="13">
        <f t="shared" si="13"/>
        <v>1930</v>
      </c>
      <c r="AA102" s="45"/>
    </row>
    <row r="103" spans="1:27" s="46" customFormat="1" ht="18.75" customHeight="1" outlineLevel="2">
      <c r="A103" s="42" t="s">
        <v>148</v>
      </c>
      <c r="B103" s="43" t="s">
        <v>121</v>
      </c>
      <c r="C103" s="42" t="s">
        <v>149</v>
      </c>
      <c r="D103" s="6">
        <v>2456.9</v>
      </c>
      <c r="E103" s="6">
        <v>91161.22</v>
      </c>
      <c r="F103" s="6">
        <v>65.290000000000006</v>
      </c>
      <c r="G103" s="6">
        <v>1006.1</v>
      </c>
      <c r="H103" s="6">
        <v>24390.959999999999</v>
      </c>
      <c r="I103" s="6">
        <v>26.74</v>
      </c>
      <c r="J103" s="6">
        <v>299.8</v>
      </c>
      <c r="K103" s="6">
        <v>1259.1600000000001</v>
      </c>
      <c r="L103" s="6">
        <v>7.97</v>
      </c>
      <c r="M103" s="44">
        <v>3762.8</v>
      </c>
      <c r="N103" s="13">
        <f t="shared" si="8"/>
        <v>75.256</v>
      </c>
      <c r="O103" s="13">
        <f>N103</f>
        <v>75.256</v>
      </c>
      <c r="P103" s="13"/>
      <c r="Q103" s="44">
        <v>116811.34</v>
      </c>
      <c r="R103" s="44">
        <v>14238.2</v>
      </c>
      <c r="S103" s="44">
        <v>131049.54</v>
      </c>
      <c r="T103" s="44">
        <v>1946.86</v>
      </c>
      <c r="U103" s="44">
        <v>62.71</v>
      </c>
      <c r="V103" s="13">
        <f t="shared" si="9"/>
        <v>31.043728074837883</v>
      </c>
      <c r="W103" s="13">
        <f t="shared" si="10"/>
        <v>34.827665568193893</v>
      </c>
      <c r="X103" s="13">
        <f t="shared" si="11"/>
        <v>6020</v>
      </c>
      <c r="Y103" s="13">
        <f t="shared" si="12"/>
        <v>3010</v>
      </c>
      <c r="Z103" s="13">
        <f t="shared" si="13"/>
        <v>3010</v>
      </c>
      <c r="AA103" s="45"/>
    </row>
    <row r="104" spans="1:27" s="46" customFormat="1" ht="18.75" customHeight="1" outlineLevel="2">
      <c r="A104" s="42" t="s">
        <v>150</v>
      </c>
      <c r="B104" s="43" t="s">
        <v>121</v>
      </c>
      <c r="C104" s="42" t="s">
        <v>149</v>
      </c>
      <c r="D104" s="6">
        <v>5403.6</v>
      </c>
      <c r="E104" s="6">
        <v>186118.78</v>
      </c>
      <c r="F104" s="6">
        <v>60.54</v>
      </c>
      <c r="G104" s="6">
        <v>2808.9</v>
      </c>
      <c r="H104" s="6">
        <v>67729.679999999993</v>
      </c>
      <c r="I104" s="6">
        <v>31.47</v>
      </c>
      <c r="J104" s="6">
        <v>713.7</v>
      </c>
      <c r="K104" s="6">
        <v>2997.54</v>
      </c>
      <c r="L104" s="6">
        <v>8</v>
      </c>
      <c r="M104" s="44">
        <v>8926.2000000000007</v>
      </c>
      <c r="N104" s="13">
        <f t="shared" si="8"/>
        <v>178.524</v>
      </c>
      <c r="O104" s="13"/>
      <c r="P104" s="13">
        <f>N104</f>
        <v>178.524</v>
      </c>
      <c r="Q104" s="44">
        <v>256846</v>
      </c>
      <c r="R104" s="44">
        <v>30895.200000000001</v>
      </c>
      <c r="S104" s="44">
        <v>287741.2</v>
      </c>
      <c r="T104" s="44">
        <v>4756.41</v>
      </c>
      <c r="U104" s="44">
        <v>165.3</v>
      </c>
      <c r="V104" s="13">
        <f t="shared" si="9"/>
        <v>28.774394479173665</v>
      </c>
      <c r="W104" s="13">
        <f t="shared" si="10"/>
        <v>32.235576169030494</v>
      </c>
      <c r="X104" s="13">
        <f t="shared" si="11"/>
        <v>7140</v>
      </c>
      <c r="Y104" s="13">
        <f t="shared" si="12"/>
        <v>3570</v>
      </c>
      <c r="Z104" s="13">
        <f t="shared" si="13"/>
        <v>3570</v>
      </c>
      <c r="AA104" s="45"/>
    </row>
    <row r="105" spans="1:27" s="46" customFormat="1" ht="18.75" customHeight="1" outlineLevel="2">
      <c r="A105" s="42" t="s">
        <v>151</v>
      </c>
      <c r="B105" s="43" t="s">
        <v>121</v>
      </c>
      <c r="C105" s="42" t="s">
        <v>152</v>
      </c>
      <c r="D105" s="6">
        <v>2374.5</v>
      </c>
      <c r="E105" s="6">
        <v>81121</v>
      </c>
      <c r="F105" s="6">
        <v>52.5</v>
      </c>
      <c r="G105" s="6">
        <v>1786.5</v>
      </c>
      <c r="H105" s="6">
        <v>42788.32</v>
      </c>
      <c r="I105" s="6">
        <v>39.5</v>
      </c>
      <c r="J105" s="6">
        <v>361.6</v>
      </c>
      <c r="K105" s="6">
        <v>1518.72</v>
      </c>
      <c r="L105" s="6">
        <v>8</v>
      </c>
      <c r="M105" s="44">
        <v>4522.6000000000004</v>
      </c>
      <c r="N105" s="13">
        <f t="shared" si="8"/>
        <v>90.452000000000012</v>
      </c>
      <c r="O105" s="13"/>
      <c r="P105" s="13">
        <f>N105</f>
        <v>90.452000000000012</v>
      </c>
      <c r="Q105" s="44">
        <v>125428.04</v>
      </c>
      <c r="R105" s="44">
        <v>14354.28</v>
      </c>
      <c r="S105" s="44">
        <v>139782.32</v>
      </c>
      <c r="T105" s="44">
        <v>3300.74</v>
      </c>
      <c r="U105" s="44">
        <v>119.02</v>
      </c>
      <c r="V105" s="13">
        <f t="shared" si="9"/>
        <v>27.73361340821651</v>
      </c>
      <c r="W105" s="13">
        <f t="shared" si="10"/>
        <v>30.907513377260866</v>
      </c>
      <c r="X105" s="13">
        <f t="shared" si="11"/>
        <v>3618</v>
      </c>
      <c r="Y105" s="13">
        <f t="shared" si="12"/>
        <v>1809</v>
      </c>
      <c r="Z105" s="13">
        <f t="shared" si="13"/>
        <v>1809</v>
      </c>
      <c r="AA105" s="45"/>
    </row>
    <row r="106" spans="1:27" s="21" customFormat="1" ht="18.75" customHeight="1" outlineLevel="1">
      <c r="A106" s="26"/>
      <c r="B106" s="27" t="s">
        <v>365</v>
      </c>
      <c r="C106" s="26"/>
      <c r="D106" s="5"/>
      <c r="E106" s="5"/>
      <c r="F106" s="5"/>
      <c r="G106" s="5"/>
      <c r="H106" s="5"/>
      <c r="I106" s="5"/>
      <c r="J106" s="5"/>
      <c r="K106" s="5"/>
      <c r="L106" s="5"/>
      <c r="M106" s="37">
        <f>SUBTOTAL(9,M85:M105)</f>
        <v>103985.5</v>
      </c>
      <c r="N106" s="38">
        <f>SUBTOTAL(9,N85:N105)</f>
        <v>2079.7100000000005</v>
      </c>
      <c r="O106" s="38">
        <f>SUBTOTAL(9,O85:O105)</f>
        <v>1134.6320000000001</v>
      </c>
      <c r="P106" s="38">
        <f>SUBTOTAL(9,P85:P105)</f>
        <v>945.07800000000009</v>
      </c>
      <c r="Q106" s="37"/>
      <c r="R106" s="37"/>
      <c r="S106" s="37"/>
      <c r="T106" s="37"/>
      <c r="U106" s="37"/>
      <c r="V106" s="38"/>
      <c r="W106" s="38"/>
      <c r="X106" s="38">
        <f>SUBTOTAL(9,X85:X105)</f>
        <v>128572</v>
      </c>
      <c r="Y106" s="38">
        <f>SUBTOTAL(9,Y85:Y105)</f>
        <v>64286</v>
      </c>
      <c r="Z106" s="38">
        <f>SUBTOTAL(9,Z85:Z105)</f>
        <v>64286</v>
      </c>
      <c r="AA106" s="39"/>
    </row>
    <row r="107" spans="1:27" s="46" customFormat="1" ht="19.5" customHeight="1" outlineLevel="2">
      <c r="A107" s="42" t="s">
        <v>153</v>
      </c>
      <c r="B107" s="43" t="s">
        <v>154</v>
      </c>
      <c r="C107" s="42" t="s">
        <v>155</v>
      </c>
      <c r="D107" s="6">
        <v>1850.5</v>
      </c>
      <c r="E107" s="6">
        <v>63650.1</v>
      </c>
      <c r="F107" s="6">
        <v>55.53</v>
      </c>
      <c r="G107" s="6">
        <v>1215.7</v>
      </c>
      <c r="H107" s="6">
        <v>29168.400000000001</v>
      </c>
      <c r="I107" s="6">
        <v>36.479999999999997</v>
      </c>
      <c r="J107" s="6">
        <v>266.5</v>
      </c>
      <c r="K107" s="6">
        <v>1119.3</v>
      </c>
      <c r="L107" s="6">
        <v>8</v>
      </c>
      <c r="M107" s="44">
        <v>3332.7</v>
      </c>
      <c r="N107" s="13">
        <f t="shared" si="8"/>
        <v>66.653999999999996</v>
      </c>
      <c r="O107" s="13"/>
      <c r="P107" s="13">
        <f>N107</f>
        <v>66.653999999999996</v>
      </c>
      <c r="Q107" s="44">
        <v>93937.8</v>
      </c>
      <c r="R107" s="44">
        <v>11032.16</v>
      </c>
      <c r="S107" s="44">
        <v>104969.96</v>
      </c>
      <c r="T107" s="44">
        <v>2846.6</v>
      </c>
      <c r="U107" s="44">
        <v>100.99</v>
      </c>
      <c r="V107" s="13">
        <f t="shared" si="9"/>
        <v>28.186695472139711</v>
      </c>
      <c r="W107" s="13">
        <f t="shared" si="10"/>
        <v>31.49697242476071</v>
      </c>
      <c r="X107" s="13">
        <f t="shared" si="11"/>
        <v>2666</v>
      </c>
      <c r="Y107" s="13">
        <f t="shared" si="12"/>
        <v>1333</v>
      </c>
      <c r="Z107" s="13">
        <f t="shared" si="13"/>
        <v>1333</v>
      </c>
      <c r="AA107" s="45"/>
    </row>
    <row r="108" spans="1:27" s="46" customFormat="1" ht="19.5" customHeight="1" outlineLevel="2">
      <c r="A108" s="42" t="s">
        <v>156</v>
      </c>
      <c r="B108" s="43" t="s">
        <v>154</v>
      </c>
      <c r="C108" s="42" t="s">
        <v>155</v>
      </c>
      <c r="D108" s="6">
        <v>3068.5</v>
      </c>
      <c r="E108" s="6">
        <v>108564.74</v>
      </c>
      <c r="F108" s="6">
        <v>68.3</v>
      </c>
      <c r="G108" s="6">
        <v>1071.8</v>
      </c>
      <c r="H108" s="6">
        <v>25909.919999999998</v>
      </c>
      <c r="I108" s="6">
        <v>23.86</v>
      </c>
      <c r="J108" s="6">
        <v>352.4</v>
      </c>
      <c r="K108" s="6">
        <v>1480.08</v>
      </c>
      <c r="L108" s="6">
        <v>7.84</v>
      </c>
      <c r="M108" s="44">
        <v>4492.7</v>
      </c>
      <c r="N108" s="13">
        <f t="shared" si="8"/>
        <v>89.853999999999999</v>
      </c>
      <c r="O108" s="13"/>
      <c r="P108" s="13">
        <f t="shared" ref="P108:P116" si="14">N108</f>
        <v>89.853999999999999</v>
      </c>
      <c r="Q108" s="44">
        <v>135954.74</v>
      </c>
      <c r="R108" s="44">
        <v>16814.14</v>
      </c>
      <c r="S108" s="44">
        <v>152768.88</v>
      </c>
      <c r="T108" s="44">
        <v>4855.53</v>
      </c>
      <c r="U108" s="44">
        <v>160.44999999999999</v>
      </c>
      <c r="V108" s="13">
        <f t="shared" si="9"/>
        <v>30.261254924655553</v>
      </c>
      <c r="W108" s="13">
        <f t="shared" si="10"/>
        <v>34.003801722794755</v>
      </c>
      <c r="X108" s="13">
        <f t="shared" si="11"/>
        <v>3594</v>
      </c>
      <c r="Y108" s="13">
        <f t="shared" si="12"/>
        <v>1797</v>
      </c>
      <c r="Z108" s="13">
        <f t="shared" si="13"/>
        <v>1797</v>
      </c>
      <c r="AA108" s="45"/>
    </row>
    <row r="109" spans="1:27" s="46" customFormat="1" ht="19.5" customHeight="1" outlineLevel="2">
      <c r="A109" s="42" t="s">
        <v>157</v>
      </c>
      <c r="B109" s="43" t="s">
        <v>154</v>
      </c>
      <c r="C109" s="42" t="s">
        <v>155</v>
      </c>
      <c r="D109" s="6">
        <v>3809.7</v>
      </c>
      <c r="E109" s="6">
        <v>136510.57999999999</v>
      </c>
      <c r="F109" s="6">
        <v>75.430000000000007</v>
      </c>
      <c r="G109" s="6">
        <v>851.2</v>
      </c>
      <c r="H109" s="6">
        <v>20535.48</v>
      </c>
      <c r="I109" s="6">
        <v>16.850000000000001</v>
      </c>
      <c r="J109" s="6">
        <v>389.8</v>
      </c>
      <c r="K109" s="6">
        <v>1637.16</v>
      </c>
      <c r="L109" s="6">
        <v>7.72</v>
      </c>
      <c r="M109" s="44">
        <v>5050.7</v>
      </c>
      <c r="N109" s="13">
        <f t="shared" si="8"/>
        <v>101.014</v>
      </c>
      <c r="O109" s="13"/>
      <c r="P109" s="13">
        <f t="shared" si="14"/>
        <v>101.014</v>
      </c>
      <c r="Q109" s="44">
        <v>158683.22</v>
      </c>
      <c r="R109" s="44">
        <v>19719.02</v>
      </c>
      <c r="S109" s="44">
        <v>178402.24</v>
      </c>
      <c r="T109" s="44">
        <v>6899.27</v>
      </c>
      <c r="U109" s="44">
        <v>219.6</v>
      </c>
      <c r="V109" s="13">
        <f t="shared" si="9"/>
        <v>31.418064822697847</v>
      </c>
      <c r="W109" s="13">
        <f t="shared" si="10"/>
        <v>35.322280079988914</v>
      </c>
      <c r="X109" s="13">
        <f t="shared" si="11"/>
        <v>4040</v>
      </c>
      <c r="Y109" s="13">
        <f t="shared" si="12"/>
        <v>2020</v>
      </c>
      <c r="Z109" s="13">
        <f t="shared" si="13"/>
        <v>2020</v>
      </c>
      <c r="AA109" s="45"/>
    </row>
    <row r="110" spans="1:27" s="46" customFormat="1" ht="19.5" customHeight="1" outlineLevel="2">
      <c r="A110" s="42" t="s">
        <v>158</v>
      </c>
      <c r="B110" s="43" t="s">
        <v>154</v>
      </c>
      <c r="C110" s="42" t="s">
        <v>155</v>
      </c>
      <c r="D110" s="6">
        <v>2439.9</v>
      </c>
      <c r="E110" s="6">
        <v>84452.72</v>
      </c>
      <c r="F110" s="6">
        <v>64.77</v>
      </c>
      <c r="G110" s="6">
        <v>1025.8</v>
      </c>
      <c r="H110" s="6">
        <v>24360.12</v>
      </c>
      <c r="I110" s="6">
        <v>27.23</v>
      </c>
      <c r="J110" s="6">
        <v>301.10000000000002</v>
      </c>
      <c r="K110" s="6">
        <v>1264.6199999999999</v>
      </c>
      <c r="L110" s="6">
        <v>7.99</v>
      </c>
      <c r="M110" s="44">
        <v>3766.8</v>
      </c>
      <c r="N110" s="13">
        <f t="shared" si="8"/>
        <v>75.335999999999999</v>
      </c>
      <c r="O110" s="13"/>
      <c r="P110" s="13">
        <f t="shared" si="14"/>
        <v>75.335999999999999</v>
      </c>
      <c r="Q110" s="44">
        <v>110077.46</v>
      </c>
      <c r="R110" s="44">
        <v>13004.44</v>
      </c>
      <c r="S110" s="44">
        <v>123081.9</v>
      </c>
      <c r="T110" s="44">
        <v>3931.34</v>
      </c>
      <c r="U110" s="44">
        <v>134.53</v>
      </c>
      <c r="V110" s="13">
        <f t="shared" si="9"/>
        <v>29.223069979823723</v>
      </c>
      <c r="W110" s="13">
        <f t="shared" si="10"/>
        <v>32.675453966231281</v>
      </c>
      <c r="X110" s="13">
        <f t="shared" si="11"/>
        <v>3014</v>
      </c>
      <c r="Y110" s="13">
        <f t="shared" si="12"/>
        <v>1507</v>
      </c>
      <c r="Z110" s="13">
        <f t="shared" si="13"/>
        <v>1507</v>
      </c>
      <c r="AA110" s="45"/>
    </row>
    <row r="111" spans="1:27" s="46" customFormat="1" ht="19.5" customHeight="1" outlineLevel="2">
      <c r="A111" s="42" t="s">
        <v>159</v>
      </c>
      <c r="B111" s="43" t="s">
        <v>154</v>
      </c>
      <c r="C111" s="42" t="s">
        <v>155</v>
      </c>
      <c r="D111" s="6">
        <v>3374.8</v>
      </c>
      <c r="E111" s="6">
        <v>116762.44</v>
      </c>
      <c r="F111" s="6">
        <v>65.010000000000005</v>
      </c>
      <c r="G111" s="6">
        <v>1401.5</v>
      </c>
      <c r="H111" s="6">
        <v>33338.92</v>
      </c>
      <c r="I111" s="6">
        <v>27</v>
      </c>
      <c r="J111" s="6">
        <v>415.3</v>
      </c>
      <c r="K111" s="6">
        <v>1744.26</v>
      </c>
      <c r="L111" s="6">
        <v>8</v>
      </c>
      <c r="M111" s="44">
        <v>5191.6000000000004</v>
      </c>
      <c r="N111" s="13">
        <f t="shared" si="8"/>
        <v>103.83200000000001</v>
      </c>
      <c r="O111" s="13"/>
      <c r="P111" s="13">
        <f t="shared" si="14"/>
        <v>103.83200000000001</v>
      </c>
      <c r="Q111" s="44">
        <v>151845.62</v>
      </c>
      <c r="R111" s="44">
        <v>17888.62</v>
      </c>
      <c r="S111" s="44">
        <v>169734.24</v>
      </c>
      <c r="T111" s="44">
        <v>3995.94</v>
      </c>
      <c r="U111" s="44">
        <v>136.62</v>
      </c>
      <c r="V111" s="13">
        <f t="shared" si="9"/>
        <v>29.248328068418211</v>
      </c>
      <c r="W111" s="13">
        <f t="shared" si="10"/>
        <v>32.694013406271665</v>
      </c>
      <c r="X111" s="13">
        <f t="shared" si="11"/>
        <v>4154</v>
      </c>
      <c r="Y111" s="13">
        <f t="shared" si="12"/>
        <v>2077</v>
      </c>
      <c r="Z111" s="13">
        <f t="shared" si="13"/>
        <v>2077</v>
      </c>
      <c r="AA111" s="45"/>
    </row>
    <row r="112" spans="1:27" s="46" customFormat="1" ht="19.5" customHeight="1" outlineLevel="2">
      <c r="A112" s="42" t="s">
        <v>160</v>
      </c>
      <c r="B112" s="43" t="s">
        <v>154</v>
      </c>
      <c r="C112" s="42" t="s">
        <v>155</v>
      </c>
      <c r="D112" s="6">
        <v>4004</v>
      </c>
      <c r="E112" s="6">
        <v>142330.12</v>
      </c>
      <c r="F112" s="6">
        <v>68.040000000000006</v>
      </c>
      <c r="G112" s="6">
        <v>1410.4</v>
      </c>
      <c r="H112" s="6">
        <v>33616.080000000002</v>
      </c>
      <c r="I112" s="6">
        <v>23.97</v>
      </c>
      <c r="J112" s="6">
        <v>470.5</v>
      </c>
      <c r="K112" s="6">
        <v>1976.1</v>
      </c>
      <c r="L112" s="6">
        <v>8</v>
      </c>
      <c r="M112" s="44">
        <v>5884.9</v>
      </c>
      <c r="N112" s="13">
        <f t="shared" si="8"/>
        <v>117.69799999999999</v>
      </c>
      <c r="O112" s="13"/>
      <c r="P112" s="13">
        <f t="shared" si="14"/>
        <v>117.69799999999999</v>
      </c>
      <c r="Q112" s="44">
        <v>177922.3</v>
      </c>
      <c r="R112" s="44">
        <v>21267.119999999999</v>
      </c>
      <c r="S112" s="44">
        <v>199189.42</v>
      </c>
      <c r="T112" s="44">
        <v>5391.58</v>
      </c>
      <c r="U112" s="44">
        <v>178.33</v>
      </c>
      <c r="V112" s="13">
        <f t="shared" si="9"/>
        <v>30.233699807983143</v>
      </c>
      <c r="W112" s="13">
        <f t="shared" si="10"/>
        <v>33.847545412836247</v>
      </c>
      <c r="X112" s="13">
        <f t="shared" si="11"/>
        <v>4708</v>
      </c>
      <c r="Y112" s="13">
        <f t="shared" si="12"/>
        <v>2354</v>
      </c>
      <c r="Z112" s="13">
        <f t="shared" si="13"/>
        <v>2354</v>
      </c>
      <c r="AA112" s="45"/>
    </row>
    <row r="113" spans="1:27" s="46" customFormat="1" ht="19.5" customHeight="1" outlineLevel="2">
      <c r="A113" s="42" t="s">
        <v>161</v>
      </c>
      <c r="B113" s="43" t="s">
        <v>154</v>
      </c>
      <c r="C113" s="42" t="s">
        <v>155</v>
      </c>
      <c r="D113" s="6">
        <v>1595.9</v>
      </c>
      <c r="E113" s="6">
        <v>57816.98</v>
      </c>
      <c r="F113" s="6">
        <v>72.28</v>
      </c>
      <c r="G113" s="6">
        <v>435.4</v>
      </c>
      <c r="H113" s="6">
        <v>10434.48</v>
      </c>
      <c r="I113" s="6">
        <v>19.72</v>
      </c>
      <c r="J113" s="6">
        <v>176.6</v>
      </c>
      <c r="K113" s="6">
        <v>741.72</v>
      </c>
      <c r="L113" s="6">
        <v>8</v>
      </c>
      <c r="M113" s="44">
        <v>2207.9</v>
      </c>
      <c r="N113" s="13">
        <f t="shared" si="8"/>
        <v>44.158000000000001</v>
      </c>
      <c r="O113" s="13"/>
      <c r="P113" s="13">
        <f t="shared" si="14"/>
        <v>44.158000000000001</v>
      </c>
      <c r="Q113" s="44">
        <v>68993.179999999993</v>
      </c>
      <c r="R113" s="44">
        <v>8380.14</v>
      </c>
      <c r="S113" s="44">
        <v>77373.320000000007</v>
      </c>
      <c r="T113" s="44">
        <v>4058.42</v>
      </c>
      <c r="U113" s="44">
        <v>129.88</v>
      </c>
      <c r="V113" s="13">
        <f t="shared" si="9"/>
        <v>31.248326464060867</v>
      </c>
      <c r="W113" s="13">
        <f t="shared" si="10"/>
        <v>35.043851623714843</v>
      </c>
      <c r="X113" s="13">
        <f t="shared" si="11"/>
        <v>1766</v>
      </c>
      <c r="Y113" s="13">
        <f t="shared" si="12"/>
        <v>883</v>
      </c>
      <c r="Z113" s="13">
        <f t="shared" si="13"/>
        <v>883</v>
      </c>
      <c r="AA113" s="45"/>
    </row>
    <row r="114" spans="1:27" s="46" customFormat="1" ht="19.5" customHeight="1" outlineLevel="2">
      <c r="A114" s="42" t="s">
        <v>162</v>
      </c>
      <c r="B114" s="43" t="s">
        <v>154</v>
      </c>
      <c r="C114" s="42" t="s">
        <v>163</v>
      </c>
      <c r="D114" s="6">
        <v>2381.5</v>
      </c>
      <c r="E114" s="6">
        <v>81136.66</v>
      </c>
      <c r="F114" s="6">
        <v>57.47</v>
      </c>
      <c r="G114" s="6">
        <v>1430.7</v>
      </c>
      <c r="H114" s="6">
        <v>33801.040000000001</v>
      </c>
      <c r="I114" s="6">
        <v>34.53</v>
      </c>
      <c r="J114" s="6">
        <v>331.5</v>
      </c>
      <c r="K114" s="6">
        <v>1392.3</v>
      </c>
      <c r="L114" s="6">
        <v>8</v>
      </c>
      <c r="M114" s="44">
        <v>4143.7</v>
      </c>
      <c r="N114" s="13">
        <f t="shared" si="8"/>
        <v>82.873999999999995</v>
      </c>
      <c r="O114" s="13"/>
      <c r="P114" s="13">
        <f t="shared" si="14"/>
        <v>82.873999999999995</v>
      </c>
      <c r="Q114" s="44">
        <v>116330</v>
      </c>
      <c r="R114" s="44">
        <v>13141.88</v>
      </c>
      <c r="S114" s="44">
        <v>129471.88</v>
      </c>
      <c r="T114" s="44">
        <v>3877.67</v>
      </c>
      <c r="U114" s="44">
        <v>138.12</v>
      </c>
      <c r="V114" s="13">
        <f t="shared" si="9"/>
        <v>28.073943576996406</v>
      </c>
      <c r="W114" s="13">
        <f t="shared" si="10"/>
        <v>31.24547626517364</v>
      </c>
      <c r="X114" s="13">
        <f t="shared" si="11"/>
        <v>3314</v>
      </c>
      <c r="Y114" s="13">
        <f t="shared" si="12"/>
        <v>1657</v>
      </c>
      <c r="Z114" s="13">
        <f t="shared" si="13"/>
        <v>1657</v>
      </c>
      <c r="AA114" s="45"/>
    </row>
    <row r="115" spans="1:27" s="46" customFormat="1" ht="19.5" customHeight="1" outlineLevel="2">
      <c r="A115" s="42" t="s">
        <v>164</v>
      </c>
      <c r="B115" s="43" t="s">
        <v>154</v>
      </c>
      <c r="C115" s="42" t="s">
        <v>165</v>
      </c>
      <c r="D115" s="6">
        <v>3699.5</v>
      </c>
      <c r="E115" s="6">
        <v>120322.84</v>
      </c>
      <c r="F115" s="6">
        <v>51.85</v>
      </c>
      <c r="G115" s="6">
        <v>2867.3</v>
      </c>
      <c r="H115" s="6">
        <v>68261.36</v>
      </c>
      <c r="I115" s="6">
        <v>40.19</v>
      </c>
      <c r="J115" s="6">
        <v>568</v>
      </c>
      <c r="K115" s="6">
        <v>2385.6</v>
      </c>
      <c r="L115" s="6">
        <v>7.96</v>
      </c>
      <c r="M115" s="44">
        <v>7134.8</v>
      </c>
      <c r="N115" s="13">
        <f t="shared" si="8"/>
        <v>142.696</v>
      </c>
      <c r="O115" s="13"/>
      <c r="P115" s="13">
        <f t="shared" si="14"/>
        <v>142.696</v>
      </c>
      <c r="Q115" s="44">
        <v>190969.8</v>
      </c>
      <c r="R115" s="44">
        <v>21367.78</v>
      </c>
      <c r="S115" s="44">
        <v>212337.58</v>
      </c>
      <c r="T115" s="44">
        <v>4063.19</v>
      </c>
      <c r="U115" s="44">
        <v>151.80000000000001</v>
      </c>
      <c r="V115" s="13">
        <f t="shared" si="9"/>
        <v>26.765964007400346</v>
      </c>
      <c r="W115" s="13">
        <f t="shared" si="10"/>
        <v>29.76083141783932</v>
      </c>
      <c r="X115" s="13">
        <f t="shared" si="11"/>
        <v>5708</v>
      </c>
      <c r="Y115" s="13">
        <f t="shared" si="12"/>
        <v>2854</v>
      </c>
      <c r="Z115" s="13">
        <f t="shared" si="13"/>
        <v>2854</v>
      </c>
      <c r="AA115" s="45"/>
    </row>
    <row r="116" spans="1:27" s="46" customFormat="1" ht="19.5" customHeight="1" outlineLevel="2">
      <c r="A116" s="42" t="s">
        <v>166</v>
      </c>
      <c r="B116" s="43" t="s">
        <v>154</v>
      </c>
      <c r="C116" s="42" t="s">
        <v>165</v>
      </c>
      <c r="D116" s="6">
        <v>463.4</v>
      </c>
      <c r="E116" s="6">
        <v>15236.82</v>
      </c>
      <c r="F116" s="6">
        <v>41.12</v>
      </c>
      <c r="G116" s="6">
        <v>573.79999999999995</v>
      </c>
      <c r="H116" s="6">
        <v>13601.16</v>
      </c>
      <c r="I116" s="6">
        <v>50.92</v>
      </c>
      <c r="J116" s="6">
        <v>89.7</v>
      </c>
      <c r="K116" s="6">
        <v>376.74</v>
      </c>
      <c r="L116" s="6">
        <v>7.96</v>
      </c>
      <c r="M116" s="44">
        <v>1126.9000000000001</v>
      </c>
      <c r="N116" s="13">
        <f t="shared" si="8"/>
        <v>22.538</v>
      </c>
      <c r="O116" s="13"/>
      <c r="P116" s="13">
        <f t="shared" si="14"/>
        <v>22.538</v>
      </c>
      <c r="Q116" s="44">
        <v>29214.720000000001</v>
      </c>
      <c r="R116" s="44">
        <v>2979.1</v>
      </c>
      <c r="S116" s="44">
        <v>32193.82</v>
      </c>
      <c r="T116" s="44">
        <v>2921.47</v>
      </c>
      <c r="U116" s="44">
        <v>112.69</v>
      </c>
      <c r="V116" s="13">
        <f t="shared" si="9"/>
        <v>25.92485579909486</v>
      </c>
      <c r="W116" s="13">
        <f t="shared" si="10"/>
        <v>28.568479900612296</v>
      </c>
      <c r="X116" s="13">
        <f t="shared" si="11"/>
        <v>902</v>
      </c>
      <c r="Y116" s="13">
        <f t="shared" si="12"/>
        <v>451</v>
      </c>
      <c r="Z116" s="13">
        <f t="shared" si="13"/>
        <v>451</v>
      </c>
      <c r="AA116" s="45"/>
    </row>
    <row r="117" spans="1:27" s="46" customFormat="1" ht="19.5" customHeight="1" outlineLevel="2">
      <c r="A117" s="42" t="s">
        <v>167</v>
      </c>
      <c r="B117" s="43" t="s">
        <v>154</v>
      </c>
      <c r="C117" s="42" t="s">
        <v>165</v>
      </c>
      <c r="D117" s="6">
        <v>545.70000000000005</v>
      </c>
      <c r="E117" s="6">
        <v>17726</v>
      </c>
      <c r="F117" s="6">
        <v>39.700000000000003</v>
      </c>
      <c r="G117" s="6">
        <v>718.8</v>
      </c>
      <c r="H117" s="6">
        <v>17083.240000000002</v>
      </c>
      <c r="I117" s="6">
        <v>52.3</v>
      </c>
      <c r="J117" s="6">
        <v>109.9</v>
      </c>
      <c r="K117" s="6">
        <v>461.58</v>
      </c>
      <c r="L117" s="6">
        <v>8</v>
      </c>
      <c r="M117" s="44">
        <v>1374.4</v>
      </c>
      <c r="N117" s="13">
        <f t="shared" si="8"/>
        <v>27.488000000000003</v>
      </c>
      <c r="O117" s="13">
        <f>N117</f>
        <v>27.488000000000003</v>
      </c>
      <c r="P117" s="13"/>
      <c r="Q117" s="44">
        <v>35270.82</v>
      </c>
      <c r="R117" s="44">
        <v>3706.36</v>
      </c>
      <c r="S117" s="44">
        <v>38977.18</v>
      </c>
      <c r="T117" s="44">
        <v>3527.08</v>
      </c>
      <c r="U117" s="44">
        <v>137.44</v>
      </c>
      <c r="V117" s="13">
        <f t="shared" si="9"/>
        <v>25.662703725261931</v>
      </c>
      <c r="W117" s="13">
        <f t="shared" si="10"/>
        <v>28.359415017462165</v>
      </c>
      <c r="X117" s="13">
        <f t="shared" si="11"/>
        <v>2200</v>
      </c>
      <c r="Y117" s="13">
        <f t="shared" si="12"/>
        <v>1100</v>
      </c>
      <c r="Z117" s="13">
        <f t="shared" si="13"/>
        <v>1100</v>
      </c>
      <c r="AA117" s="45"/>
    </row>
    <row r="118" spans="1:27" s="46" customFormat="1" ht="19.5" customHeight="1" outlineLevel="2">
      <c r="A118" s="42" t="s">
        <v>168</v>
      </c>
      <c r="B118" s="43" t="s">
        <v>154</v>
      </c>
      <c r="C118" s="42" t="s">
        <v>165</v>
      </c>
      <c r="D118" s="6">
        <v>3917</v>
      </c>
      <c r="E118" s="6">
        <v>128300.48</v>
      </c>
      <c r="F118" s="6">
        <v>53.58</v>
      </c>
      <c r="G118" s="6">
        <v>2808.9</v>
      </c>
      <c r="H118" s="6">
        <v>66593.240000000005</v>
      </c>
      <c r="I118" s="6">
        <v>38.42</v>
      </c>
      <c r="J118" s="6">
        <v>584.6</v>
      </c>
      <c r="K118" s="6">
        <v>2455.3200000000002</v>
      </c>
      <c r="L118" s="6">
        <v>8</v>
      </c>
      <c r="M118" s="44">
        <v>7310.5</v>
      </c>
      <c r="N118" s="13">
        <f t="shared" si="8"/>
        <v>146.21</v>
      </c>
      <c r="O118" s="13"/>
      <c r="P118" s="13">
        <f>N118</f>
        <v>146.21</v>
      </c>
      <c r="Q118" s="44">
        <v>197349.04</v>
      </c>
      <c r="R118" s="44">
        <v>21942.22</v>
      </c>
      <c r="S118" s="44">
        <v>219291.26</v>
      </c>
      <c r="T118" s="44">
        <v>3462.26</v>
      </c>
      <c r="U118" s="44">
        <v>128.25</v>
      </c>
      <c r="V118" s="13">
        <f t="shared" si="9"/>
        <v>26.995286232131868</v>
      </c>
      <c r="W118" s="13">
        <f t="shared" si="10"/>
        <v>29.996752616100132</v>
      </c>
      <c r="X118" s="13">
        <f t="shared" si="11"/>
        <v>5848</v>
      </c>
      <c r="Y118" s="13">
        <f t="shared" si="12"/>
        <v>2924</v>
      </c>
      <c r="Z118" s="13">
        <f t="shared" si="13"/>
        <v>2924</v>
      </c>
      <c r="AA118" s="45"/>
    </row>
    <row r="119" spans="1:27" s="46" customFormat="1" ht="19.5" customHeight="1" outlineLevel="2">
      <c r="A119" s="42" t="s">
        <v>169</v>
      </c>
      <c r="B119" s="43" t="s">
        <v>154</v>
      </c>
      <c r="C119" s="42" t="s">
        <v>165</v>
      </c>
      <c r="D119" s="6">
        <v>660.3</v>
      </c>
      <c r="E119" s="6">
        <v>21388.06</v>
      </c>
      <c r="F119" s="6">
        <v>43.82</v>
      </c>
      <c r="G119" s="6">
        <v>737.2</v>
      </c>
      <c r="H119" s="6">
        <v>17308.88</v>
      </c>
      <c r="I119" s="6">
        <v>48.93</v>
      </c>
      <c r="J119" s="6">
        <v>109.2</v>
      </c>
      <c r="K119" s="6">
        <v>458.64</v>
      </c>
      <c r="L119" s="6">
        <v>7.25</v>
      </c>
      <c r="M119" s="44">
        <v>1506.7</v>
      </c>
      <c r="N119" s="13">
        <f t="shared" si="8"/>
        <v>30.134</v>
      </c>
      <c r="O119" s="13">
        <f>N119</f>
        <v>30.134</v>
      </c>
      <c r="P119" s="13"/>
      <c r="Q119" s="44">
        <v>39155.58</v>
      </c>
      <c r="R119" s="44">
        <v>3891.1</v>
      </c>
      <c r="S119" s="44">
        <v>43046.68</v>
      </c>
      <c r="T119" s="44">
        <v>4350.62</v>
      </c>
      <c r="U119" s="44">
        <v>167.41</v>
      </c>
      <c r="V119" s="13">
        <f t="shared" si="9"/>
        <v>25.987641866330392</v>
      </c>
      <c r="W119" s="13">
        <f t="shared" si="10"/>
        <v>28.570173226256056</v>
      </c>
      <c r="X119" s="13">
        <f t="shared" si="11"/>
        <v>2410</v>
      </c>
      <c r="Y119" s="13">
        <f t="shared" si="12"/>
        <v>1205</v>
      </c>
      <c r="Z119" s="13">
        <f t="shared" si="13"/>
        <v>1205</v>
      </c>
      <c r="AA119" s="45"/>
    </row>
    <row r="120" spans="1:27" s="46" customFormat="1" ht="19.5" customHeight="1" outlineLevel="2">
      <c r="A120" s="42" t="s">
        <v>170</v>
      </c>
      <c r="B120" s="43" t="s">
        <v>154</v>
      </c>
      <c r="C120" s="42" t="s">
        <v>165</v>
      </c>
      <c r="D120" s="6">
        <v>452.3</v>
      </c>
      <c r="E120" s="6">
        <v>14547.72</v>
      </c>
      <c r="F120" s="6">
        <v>35.369999999999997</v>
      </c>
      <c r="G120" s="6">
        <v>724.1</v>
      </c>
      <c r="H120" s="6">
        <v>17166.919999999998</v>
      </c>
      <c r="I120" s="6">
        <v>56.63</v>
      </c>
      <c r="J120" s="6">
        <v>102.3</v>
      </c>
      <c r="K120" s="6">
        <v>429.66</v>
      </c>
      <c r="L120" s="6">
        <v>8</v>
      </c>
      <c r="M120" s="44">
        <v>1278.7</v>
      </c>
      <c r="N120" s="13">
        <f t="shared" si="8"/>
        <v>25.574000000000002</v>
      </c>
      <c r="O120" s="13"/>
      <c r="P120" s="13">
        <f>N120</f>
        <v>25.574000000000002</v>
      </c>
      <c r="Q120" s="44">
        <v>32144.3</v>
      </c>
      <c r="R120" s="44">
        <v>3207.38</v>
      </c>
      <c r="S120" s="44">
        <v>35351.68</v>
      </c>
      <c r="T120" s="44">
        <v>3214.43</v>
      </c>
      <c r="U120" s="44">
        <v>127.87</v>
      </c>
      <c r="V120" s="13">
        <f t="shared" si="9"/>
        <v>25.1382654258231</v>
      </c>
      <c r="W120" s="13">
        <f t="shared" si="10"/>
        <v>27.646578556346288</v>
      </c>
      <c r="X120" s="13">
        <f t="shared" si="11"/>
        <v>1022</v>
      </c>
      <c r="Y120" s="13">
        <f t="shared" si="12"/>
        <v>511</v>
      </c>
      <c r="Z120" s="13">
        <f t="shared" si="13"/>
        <v>511</v>
      </c>
      <c r="AA120" s="45"/>
    </row>
    <row r="121" spans="1:27" s="46" customFormat="1" ht="19.5" customHeight="1" outlineLevel="2">
      <c r="A121" s="42" t="s">
        <v>171</v>
      </c>
      <c r="B121" s="43" t="s">
        <v>154</v>
      </c>
      <c r="C121" s="42" t="s">
        <v>172</v>
      </c>
      <c r="D121" s="6">
        <v>946.3</v>
      </c>
      <c r="E121" s="6">
        <v>31940.02</v>
      </c>
      <c r="F121" s="6">
        <v>49.14</v>
      </c>
      <c r="G121" s="6">
        <v>825.8</v>
      </c>
      <c r="H121" s="6">
        <v>19560.12</v>
      </c>
      <c r="I121" s="6">
        <v>42.88</v>
      </c>
      <c r="J121" s="6">
        <v>153.69999999999999</v>
      </c>
      <c r="K121" s="6">
        <v>645.54</v>
      </c>
      <c r="L121" s="6">
        <v>7.98</v>
      </c>
      <c r="M121" s="44">
        <v>1925.8</v>
      </c>
      <c r="N121" s="13">
        <f t="shared" si="8"/>
        <v>38.515999999999998</v>
      </c>
      <c r="O121" s="13"/>
      <c r="P121" s="13">
        <f>N121</f>
        <v>38.515999999999998</v>
      </c>
      <c r="Q121" s="44">
        <v>52145.68</v>
      </c>
      <c r="R121" s="44">
        <v>5677.78</v>
      </c>
      <c r="S121" s="44">
        <v>57823.46</v>
      </c>
      <c r="T121" s="44">
        <v>4345.47</v>
      </c>
      <c r="U121" s="44">
        <v>160.47999999999999</v>
      </c>
      <c r="V121" s="13">
        <f t="shared" si="9"/>
        <v>27.077411984629766</v>
      </c>
      <c r="W121" s="13">
        <f t="shared" si="10"/>
        <v>30.02568283310832</v>
      </c>
      <c r="X121" s="13">
        <f t="shared" si="11"/>
        <v>1540</v>
      </c>
      <c r="Y121" s="13">
        <f t="shared" si="12"/>
        <v>770</v>
      </c>
      <c r="Z121" s="13">
        <f t="shared" si="13"/>
        <v>770</v>
      </c>
      <c r="AA121" s="45"/>
    </row>
    <row r="122" spans="1:27" s="46" customFormat="1" ht="19.5" customHeight="1" outlineLevel="2">
      <c r="A122" s="42" t="s">
        <v>173</v>
      </c>
      <c r="B122" s="43" t="s">
        <v>154</v>
      </c>
      <c r="C122" s="42" t="s">
        <v>172</v>
      </c>
      <c r="D122" s="6">
        <v>5102.2</v>
      </c>
      <c r="E122" s="6">
        <v>172473.28</v>
      </c>
      <c r="F122" s="6">
        <v>48</v>
      </c>
      <c r="G122" s="6">
        <v>4678.8999999999996</v>
      </c>
      <c r="H122" s="6">
        <v>110011.28</v>
      </c>
      <c r="I122" s="6">
        <v>44.01</v>
      </c>
      <c r="J122" s="6">
        <v>849.4</v>
      </c>
      <c r="K122" s="6">
        <v>3567.48</v>
      </c>
      <c r="L122" s="6">
        <v>7.99</v>
      </c>
      <c r="M122" s="44">
        <v>10630.5</v>
      </c>
      <c r="N122" s="13">
        <f t="shared" si="8"/>
        <v>212.61</v>
      </c>
      <c r="O122" s="13"/>
      <c r="P122" s="13">
        <f>N122</f>
        <v>212.61</v>
      </c>
      <c r="Q122" s="44">
        <v>286052.03999999998</v>
      </c>
      <c r="R122" s="44">
        <v>29054.68</v>
      </c>
      <c r="S122" s="44">
        <v>315106.71999999997</v>
      </c>
      <c r="T122" s="44">
        <v>3763.84</v>
      </c>
      <c r="U122" s="44">
        <v>139.88</v>
      </c>
      <c r="V122" s="13">
        <f t="shared" si="9"/>
        <v>26.908615775363341</v>
      </c>
      <c r="W122" s="13">
        <f t="shared" si="10"/>
        <v>29.641759089412538</v>
      </c>
      <c r="X122" s="13">
        <f t="shared" si="11"/>
        <v>8504</v>
      </c>
      <c r="Y122" s="13">
        <f t="shared" si="12"/>
        <v>4252</v>
      </c>
      <c r="Z122" s="13">
        <f t="shared" si="13"/>
        <v>4252</v>
      </c>
      <c r="AA122" s="45"/>
    </row>
    <row r="123" spans="1:27" s="46" customFormat="1" ht="19.5" customHeight="1" outlineLevel="2">
      <c r="A123" s="42" t="s">
        <v>174</v>
      </c>
      <c r="B123" s="43" t="s">
        <v>154</v>
      </c>
      <c r="C123" s="42" t="s">
        <v>172</v>
      </c>
      <c r="D123" s="6">
        <v>370.9</v>
      </c>
      <c r="E123" s="6">
        <v>11945.54</v>
      </c>
      <c r="F123" s="6">
        <v>43.06</v>
      </c>
      <c r="G123" s="6">
        <v>422.8</v>
      </c>
      <c r="H123" s="6">
        <v>9864.56</v>
      </c>
      <c r="I123" s="6">
        <v>49.08</v>
      </c>
      <c r="J123" s="6">
        <v>67.7</v>
      </c>
      <c r="K123" s="6">
        <v>284.33999999999997</v>
      </c>
      <c r="L123" s="6">
        <v>7.86</v>
      </c>
      <c r="M123" s="44">
        <v>861.4</v>
      </c>
      <c r="N123" s="13">
        <f t="shared" si="8"/>
        <v>17.227999999999998</v>
      </c>
      <c r="O123" s="13">
        <f>N123</f>
        <v>17.227999999999998</v>
      </c>
      <c r="P123" s="13"/>
      <c r="Q123" s="44">
        <v>22094.44</v>
      </c>
      <c r="R123" s="44">
        <v>2069.44</v>
      </c>
      <c r="S123" s="44">
        <v>24163.88</v>
      </c>
      <c r="T123" s="44">
        <v>2761.81</v>
      </c>
      <c r="U123" s="44">
        <v>107.68</v>
      </c>
      <c r="V123" s="13">
        <f t="shared" si="9"/>
        <v>25.649454376596239</v>
      </c>
      <c r="W123" s="13">
        <f t="shared" si="10"/>
        <v>28.0518690503831</v>
      </c>
      <c r="X123" s="13">
        <f t="shared" si="11"/>
        <v>1378</v>
      </c>
      <c r="Y123" s="13">
        <f t="shared" si="12"/>
        <v>689</v>
      </c>
      <c r="Z123" s="13">
        <f t="shared" si="13"/>
        <v>689</v>
      </c>
      <c r="AA123" s="45"/>
    </row>
    <row r="124" spans="1:27" s="46" customFormat="1" ht="19.5" customHeight="1" outlineLevel="2">
      <c r="A124" s="42" t="s">
        <v>175</v>
      </c>
      <c r="B124" s="43" t="s">
        <v>154</v>
      </c>
      <c r="C124" s="42" t="s">
        <v>176</v>
      </c>
      <c r="D124" s="6">
        <v>1896.5</v>
      </c>
      <c r="E124" s="6">
        <v>66222.2</v>
      </c>
      <c r="F124" s="6">
        <v>62.3</v>
      </c>
      <c r="G124" s="6">
        <v>904.7</v>
      </c>
      <c r="H124" s="6">
        <v>21440.48</v>
      </c>
      <c r="I124" s="6">
        <v>29.72</v>
      </c>
      <c r="J124" s="6">
        <v>242.9</v>
      </c>
      <c r="K124" s="6">
        <v>1020.18</v>
      </c>
      <c r="L124" s="6">
        <v>7.98</v>
      </c>
      <c r="M124" s="44">
        <v>3044.1</v>
      </c>
      <c r="N124" s="13">
        <f t="shared" si="8"/>
        <v>60.881999999999998</v>
      </c>
      <c r="O124" s="13"/>
      <c r="P124" s="13">
        <f>N124</f>
        <v>60.881999999999998</v>
      </c>
      <c r="Q124" s="44">
        <v>88682.86</v>
      </c>
      <c r="R124" s="44">
        <v>10247.44</v>
      </c>
      <c r="S124" s="44">
        <v>98930.3</v>
      </c>
      <c r="T124" s="44">
        <v>4667.5200000000004</v>
      </c>
      <c r="U124" s="44">
        <v>160.22</v>
      </c>
      <c r="V124" s="13">
        <f t="shared" si="9"/>
        <v>29.132702605039256</v>
      </c>
      <c r="W124" s="13">
        <f t="shared" si="10"/>
        <v>32.499030912256501</v>
      </c>
      <c r="X124" s="13">
        <f t="shared" si="11"/>
        <v>2436</v>
      </c>
      <c r="Y124" s="13">
        <f t="shared" si="12"/>
        <v>1218</v>
      </c>
      <c r="Z124" s="13">
        <f t="shared" si="13"/>
        <v>1218</v>
      </c>
      <c r="AA124" s="45"/>
    </row>
    <row r="125" spans="1:27" s="46" customFormat="1" ht="19.5" customHeight="1" outlineLevel="2">
      <c r="A125" s="42" t="s">
        <v>177</v>
      </c>
      <c r="B125" s="43" t="s">
        <v>154</v>
      </c>
      <c r="C125" s="42" t="s">
        <v>176</v>
      </c>
      <c r="D125" s="6">
        <v>450.9</v>
      </c>
      <c r="E125" s="6">
        <v>15562.02</v>
      </c>
      <c r="F125" s="6">
        <v>54.42</v>
      </c>
      <c r="G125" s="6">
        <v>319.60000000000002</v>
      </c>
      <c r="H125" s="6">
        <v>7653.88</v>
      </c>
      <c r="I125" s="6">
        <v>38.58</v>
      </c>
      <c r="J125" s="6">
        <v>58</v>
      </c>
      <c r="K125" s="6">
        <v>243.6</v>
      </c>
      <c r="L125" s="6">
        <v>7</v>
      </c>
      <c r="M125" s="44">
        <v>828.5</v>
      </c>
      <c r="N125" s="13">
        <f t="shared" si="8"/>
        <v>16.57</v>
      </c>
      <c r="O125" s="13"/>
      <c r="P125" s="13">
        <f>N125</f>
        <v>16.57</v>
      </c>
      <c r="Q125" s="44">
        <v>23459.5</v>
      </c>
      <c r="R125" s="44">
        <v>2728.08</v>
      </c>
      <c r="S125" s="44">
        <v>26187.58</v>
      </c>
      <c r="T125" s="44">
        <v>3909.92</v>
      </c>
      <c r="U125" s="44">
        <v>138.08000000000001</v>
      </c>
      <c r="V125" s="13">
        <f t="shared" si="9"/>
        <v>28.31563065781533</v>
      </c>
      <c r="W125" s="13">
        <f t="shared" si="10"/>
        <v>31.608424864212434</v>
      </c>
      <c r="X125" s="13">
        <f t="shared" si="11"/>
        <v>662</v>
      </c>
      <c r="Y125" s="13">
        <f t="shared" si="12"/>
        <v>331</v>
      </c>
      <c r="Z125" s="13">
        <f t="shared" si="13"/>
        <v>331</v>
      </c>
      <c r="AA125" s="45"/>
    </row>
    <row r="126" spans="1:27" s="46" customFormat="1" ht="19.5" customHeight="1" outlineLevel="2">
      <c r="A126" s="42" t="s">
        <v>178</v>
      </c>
      <c r="B126" s="43" t="s">
        <v>154</v>
      </c>
      <c r="C126" s="42" t="s">
        <v>172</v>
      </c>
      <c r="D126" s="6">
        <v>3579</v>
      </c>
      <c r="E126" s="6">
        <v>121769.84</v>
      </c>
      <c r="F126" s="6">
        <v>65.77</v>
      </c>
      <c r="G126" s="6">
        <v>1428.3</v>
      </c>
      <c r="H126" s="6">
        <v>33906.959999999999</v>
      </c>
      <c r="I126" s="6">
        <v>26.25</v>
      </c>
      <c r="J126" s="6">
        <v>434.1</v>
      </c>
      <c r="K126" s="6">
        <v>1823.22</v>
      </c>
      <c r="L126" s="6">
        <v>7.98</v>
      </c>
      <c r="M126" s="44">
        <v>5441.4</v>
      </c>
      <c r="N126" s="13">
        <f t="shared" si="8"/>
        <v>108.82799999999999</v>
      </c>
      <c r="O126" s="13"/>
      <c r="P126" s="13">
        <f>N126</f>
        <v>108.82799999999999</v>
      </c>
      <c r="Q126" s="44">
        <v>157500.01999999999</v>
      </c>
      <c r="R126" s="44">
        <v>18701.36</v>
      </c>
      <c r="S126" s="44">
        <v>176201.38</v>
      </c>
      <c r="T126" s="44">
        <v>4144.74</v>
      </c>
      <c r="U126" s="44">
        <v>143.19</v>
      </c>
      <c r="V126" s="13">
        <f t="shared" si="9"/>
        <v>28.944760539567024</v>
      </c>
      <c r="W126" s="13">
        <f t="shared" si="10"/>
        <v>32.381626052118946</v>
      </c>
      <c r="X126" s="13">
        <f t="shared" si="11"/>
        <v>4354</v>
      </c>
      <c r="Y126" s="13">
        <f t="shared" si="12"/>
        <v>2177</v>
      </c>
      <c r="Z126" s="13">
        <f t="shared" si="13"/>
        <v>2177</v>
      </c>
      <c r="AA126" s="45"/>
    </row>
    <row r="127" spans="1:27" s="21" customFormat="1" ht="19.5" customHeight="1" outlineLevel="1">
      <c r="A127" s="26"/>
      <c r="B127" s="27" t="s">
        <v>366</v>
      </c>
      <c r="C127" s="26"/>
      <c r="D127" s="5"/>
      <c r="E127" s="5"/>
      <c r="F127" s="5"/>
      <c r="G127" s="5"/>
      <c r="H127" s="5"/>
      <c r="I127" s="5"/>
      <c r="J127" s="5"/>
      <c r="K127" s="5"/>
      <c r="L127" s="5"/>
      <c r="M127" s="37">
        <f>SUBTOTAL(9,M107:M126)</f>
        <v>76534.7</v>
      </c>
      <c r="N127" s="38">
        <f>SUBTOTAL(9,N107:N126)</f>
        <v>1530.6940000000002</v>
      </c>
      <c r="O127" s="38">
        <f>SUBTOTAL(9,O107:O126)</f>
        <v>74.849999999999994</v>
      </c>
      <c r="P127" s="38">
        <f>SUBTOTAL(9,P107:P126)</f>
        <v>1455.8440000000003</v>
      </c>
      <c r="Q127" s="37"/>
      <c r="R127" s="37"/>
      <c r="S127" s="37"/>
      <c r="T127" s="37"/>
      <c r="U127" s="37"/>
      <c r="V127" s="38"/>
      <c r="W127" s="38"/>
      <c r="X127" s="38">
        <f>SUBTOTAL(9,X107:X126)</f>
        <v>64220</v>
      </c>
      <c r="Y127" s="38">
        <f>SUBTOTAL(9,Y107:Y126)</f>
        <v>32110</v>
      </c>
      <c r="Z127" s="38">
        <f>SUBTOTAL(9,Z107:Z126)</f>
        <v>32110</v>
      </c>
      <c r="AA127" s="39"/>
    </row>
    <row r="128" spans="1:27" s="46" customFormat="1" ht="18.75" customHeight="1" outlineLevel="2">
      <c r="A128" s="42" t="s">
        <v>179</v>
      </c>
      <c r="B128" s="43" t="s">
        <v>180</v>
      </c>
      <c r="C128" s="42" t="s">
        <v>181</v>
      </c>
      <c r="D128" s="6">
        <v>182.8</v>
      </c>
      <c r="E128" s="6">
        <v>6417.58</v>
      </c>
      <c r="F128" s="6">
        <v>38.79</v>
      </c>
      <c r="G128" s="6">
        <v>250.9</v>
      </c>
      <c r="H128" s="6">
        <v>6139.08</v>
      </c>
      <c r="I128" s="6">
        <v>53.24</v>
      </c>
      <c r="J128" s="6">
        <v>37.6</v>
      </c>
      <c r="K128" s="6">
        <v>157.91999999999999</v>
      </c>
      <c r="L128" s="6">
        <v>7.98</v>
      </c>
      <c r="M128" s="44">
        <v>471.3</v>
      </c>
      <c r="N128" s="13">
        <f t="shared" si="8"/>
        <v>9.4260000000000002</v>
      </c>
      <c r="O128" s="13"/>
      <c r="P128" s="13">
        <f>N128</f>
        <v>9.4260000000000002</v>
      </c>
      <c r="Q128" s="44">
        <v>12714.58</v>
      </c>
      <c r="R128" s="44">
        <v>1570.64</v>
      </c>
      <c r="S128" s="44">
        <v>14285.22</v>
      </c>
      <c r="T128" s="44">
        <v>3178.65</v>
      </c>
      <c r="U128" s="44">
        <v>117.83</v>
      </c>
      <c r="V128" s="13">
        <f t="shared" si="9"/>
        <v>26.977678760874177</v>
      </c>
      <c r="W128" s="13">
        <f t="shared" si="10"/>
        <v>30.310248249522594</v>
      </c>
      <c r="X128" s="13">
        <f t="shared" si="11"/>
        <v>378</v>
      </c>
      <c r="Y128" s="13">
        <f t="shared" si="12"/>
        <v>189</v>
      </c>
      <c r="Z128" s="13">
        <f t="shared" si="13"/>
        <v>189</v>
      </c>
      <c r="AA128" s="45"/>
    </row>
    <row r="129" spans="1:27" s="46" customFormat="1" ht="18.75" customHeight="1" outlineLevel="2">
      <c r="A129" s="42" t="s">
        <v>182</v>
      </c>
      <c r="B129" s="43" t="s">
        <v>180</v>
      </c>
      <c r="C129" s="42" t="s">
        <v>181</v>
      </c>
      <c r="D129" s="6">
        <v>1733.3</v>
      </c>
      <c r="E129" s="6">
        <v>60245.24</v>
      </c>
      <c r="F129" s="6">
        <v>44.16</v>
      </c>
      <c r="G129" s="6">
        <v>1908.7</v>
      </c>
      <c r="H129" s="6">
        <v>46308.24</v>
      </c>
      <c r="I129" s="6">
        <v>48.63</v>
      </c>
      <c r="J129" s="6">
        <v>282.7</v>
      </c>
      <c r="K129" s="6">
        <v>1187.3399999999999</v>
      </c>
      <c r="L129" s="6">
        <v>7.2</v>
      </c>
      <c r="M129" s="44">
        <v>3924.7</v>
      </c>
      <c r="N129" s="13">
        <f t="shared" si="8"/>
        <v>78.494</v>
      </c>
      <c r="O129" s="13"/>
      <c r="P129" s="13">
        <f>N129</f>
        <v>78.494</v>
      </c>
      <c r="Q129" s="44">
        <v>107740.82</v>
      </c>
      <c r="R129" s="44">
        <v>12794.74</v>
      </c>
      <c r="S129" s="44">
        <v>120535.56</v>
      </c>
      <c r="T129" s="44">
        <v>4143.88</v>
      </c>
      <c r="U129" s="44">
        <v>150.94999999999999</v>
      </c>
      <c r="V129" s="13">
        <f t="shared" si="9"/>
        <v>27.451988687033406</v>
      </c>
      <c r="W129" s="13">
        <f t="shared" si="10"/>
        <v>30.712044232680206</v>
      </c>
      <c r="X129" s="13">
        <f t="shared" si="11"/>
        <v>3140</v>
      </c>
      <c r="Y129" s="13">
        <f t="shared" si="12"/>
        <v>1570</v>
      </c>
      <c r="Z129" s="13">
        <f t="shared" si="13"/>
        <v>1570</v>
      </c>
      <c r="AA129" s="45"/>
    </row>
    <row r="130" spans="1:27" s="46" customFormat="1" ht="18.75" customHeight="1" outlineLevel="2">
      <c r="A130" s="42" t="s">
        <v>183</v>
      </c>
      <c r="B130" s="43" t="s">
        <v>180</v>
      </c>
      <c r="C130" s="42" t="s">
        <v>184</v>
      </c>
      <c r="D130" s="6">
        <v>856.5</v>
      </c>
      <c r="E130" s="6">
        <v>29323.599999999999</v>
      </c>
      <c r="F130" s="6">
        <v>48.94</v>
      </c>
      <c r="G130" s="6">
        <v>832.5</v>
      </c>
      <c r="H130" s="6">
        <v>20122.04</v>
      </c>
      <c r="I130" s="6">
        <v>47.57</v>
      </c>
      <c r="J130" s="6">
        <v>61</v>
      </c>
      <c r="K130" s="6">
        <v>256.2</v>
      </c>
      <c r="L130" s="6">
        <v>3.49</v>
      </c>
      <c r="M130" s="44">
        <v>1750</v>
      </c>
      <c r="N130" s="13">
        <f t="shared" si="8"/>
        <v>35</v>
      </c>
      <c r="O130" s="13"/>
      <c r="P130" s="13">
        <f>N130</f>
        <v>35</v>
      </c>
      <c r="Q130" s="44">
        <v>49701.84</v>
      </c>
      <c r="R130" s="44">
        <v>5912.98</v>
      </c>
      <c r="S130" s="44">
        <v>55614.82</v>
      </c>
      <c r="T130" s="44">
        <v>4518.3500000000004</v>
      </c>
      <c r="U130" s="44">
        <v>159.09</v>
      </c>
      <c r="V130" s="13">
        <f t="shared" si="9"/>
        <v>28.401051428571428</v>
      </c>
      <c r="W130" s="13">
        <f t="shared" si="10"/>
        <v>31.779897142857141</v>
      </c>
      <c r="X130" s="13">
        <f t="shared" si="11"/>
        <v>1400</v>
      </c>
      <c r="Y130" s="13">
        <f t="shared" si="12"/>
        <v>700</v>
      </c>
      <c r="Z130" s="13">
        <f t="shared" si="13"/>
        <v>700</v>
      </c>
      <c r="AA130" s="45"/>
    </row>
    <row r="131" spans="1:27" s="46" customFormat="1" ht="18.75" customHeight="1" outlineLevel="2">
      <c r="A131" s="42" t="s">
        <v>185</v>
      </c>
      <c r="B131" s="43" t="s">
        <v>180</v>
      </c>
      <c r="C131" s="42" t="s">
        <v>184</v>
      </c>
      <c r="D131" s="6">
        <v>637.9</v>
      </c>
      <c r="E131" s="6">
        <v>22330.84</v>
      </c>
      <c r="F131" s="6">
        <v>46.69</v>
      </c>
      <c r="G131" s="6">
        <v>619.20000000000005</v>
      </c>
      <c r="H131" s="6">
        <v>14931.08</v>
      </c>
      <c r="I131" s="6">
        <v>45.32</v>
      </c>
      <c r="J131" s="6">
        <v>109.1</v>
      </c>
      <c r="K131" s="6">
        <v>458.22</v>
      </c>
      <c r="L131" s="6">
        <v>7.99</v>
      </c>
      <c r="M131" s="44">
        <v>1366.2</v>
      </c>
      <c r="N131" s="13">
        <f t="shared" si="8"/>
        <v>27.324000000000002</v>
      </c>
      <c r="O131" s="13"/>
      <c r="P131" s="13">
        <f>N131</f>
        <v>27.324000000000002</v>
      </c>
      <c r="Q131" s="44">
        <v>37720.14</v>
      </c>
      <c r="R131" s="44">
        <v>4416</v>
      </c>
      <c r="S131" s="44">
        <v>42136.14</v>
      </c>
      <c r="T131" s="44">
        <v>4191.13</v>
      </c>
      <c r="U131" s="44">
        <v>151.80000000000001</v>
      </c>
      <c r="V131" s="13">
        <f t="shared" si="9"/>
        <v>27.609530083443126</v>
      </c>
      <c r="W131" s="13">
        <f t="shared" si="10"/>
        <v>30.841853315766357</v>
      </c>
      <c r="X131" s="13">
        <f t="shared" si="11"/>
        <v>1092</v>
      </c>
      <c r="Y131" s="13">
        <f t="shared" si="12"/>
        <v>546</v>
      </c>
      <c r="Z131" s="13">
        <f t="shared" si="13"/>
        <v>546</v>
      </c>
      <c r="AA131" s="45"/>
    </row>
    <row r="132" spans="1:27" s="46" customFormat="1" ht="18.75" customHeight="1" outlineLevel="2">
      <c r="A132" s="42" t="s">
        <v>186</v>
      </c>
      <c r="B132" s="43" t="s">
        <v>180</v>
      </c>
      <c r="C132" s="42" t="s">
        <v>187</v>
      </c>
      <c r="D132" s="6">
        <v>6319.1</v>
      </c>
      <c r="E132" s="6">
        <v>223799.32</v>
      </c>
      <c r="F132" s="6">
        <v>62.97</v>
      </c>
      <c r="G132" s="6">
        <v>3262.4</v>
      </c>
      <c r="H132" s="6">
        <v>77851.399999999994</v>
      </c>
      <c r="I132" s="6">
        <v>32.51</v>
      </c>
      <c r="J132" s="6">
        <v>454.3</v>
      </c>
      <c r="K132" s="6">
        <v>1908.06</v>
      </c>
      <c r="L132" s="6">
        <v>4.53</v>
      </c>
      <c r="M132" s="44">
        <v>10035.799999999999</v>
      </c>
      <c r="N132" s="13">
        <f t="shared" si="8"/>
        <v>200.71599999999998</v>
      </c>
      <c r="O132" s="13"/>
      <c r="P132" s="13">
        <f>N132</f>
        <v>200.71599999999998</v>
      </c>
      <c r="Q132" s="44">
        <v>303558.78000000003</v>
      </c>
      <c r="R132" s="44">
        <v>36002.620000000003</v>
      </c>
      <c r="S132" s="44">
        <v>339561.4</v>
      </c>
      <c r="T132" s="44">
        <v>5952.13</v>
      </c>
      <c r="U132" s="44">
        <v>196.78</v>
      </c>
      <c r="V132" s="13">
        <f t="shared" si="9"/>
        <v>30.247591621993269</v>
      </c>
      <c r="W132" s="13">
        <f t="shared" si="10"/>
        <v>33.835010661830651</v>
      </c>
      <c r="X132" s="13">
        <f t="shared" si="11"/>
        <v>8028</v>
      </c>
      <c r="Y132" s="13">
        <f t="shared" si="12"/>
        <v>4014</v>
      </c>
      <c r="Z132" s="13">
        <f t="shared" si="13"/>
        <v>4014</v>
      </c>
      <c r="AA132" s="45"/>
    </row>
    <row r="133" spans="1:27" s="46" customFormat="1" ht="18.75" customHeight="1" outlineLevel="2">
      <c r="A133" s="42" t="s">
        <v>188</v>
      </c>
      <c r="B133" s="43" t="s">
        <v>180</v>
      </c>
      <c r="C133" s="42" t="s">
        <v>187</v>
      </c>
      <c r="D133" s="6">
        <v>2175.4</v>
      </c>
      <c r="E133" s="6">
        <v>80856.86</v>
      </c>
      <c r="F133" s="6">
        <v>68.98</v>
      </c>
      <c r="G133" s="6">
        <v>851.4</v>
      </c>
      <c r="H133" s="6">
        <v>20330.32</v>
      </c>
      <c r="I133" s="6">
        <v>27</v>
      </c>
      <c r="J133" s="6">
        <v>126.8</v>
      </c>
      <c r="K133" s="6">
        <v>532.55999999999995</v>
      </c>
      <c r="L133" s="6">
        <v>4.0199999999999996</v>
      </c>
      <c r="M133" s="44">
        <v>3153.6</v>
      </c>
      <c r="N133" s="13">
        <f t="shared" si="8"/>
        <v>63.071999999999996</v>
      </c>
      <c r="O133" s="13">
        <f>N133</f>
        <v>63.071999999999996</v>
      </c>
      <c r="P133" s="13"/>
      <c r="Q133" s="44">
        <v>101719.74</v>
      </c>
      <c r="R133" s="44">
        <v>12255.72</v>
      </c>
      <c r="S133" s="44">
        <v>113975.46</v>
      </c>
      <c r="T133" s="44">
        <v>7265.7</v>
      </c>
      <c r="U133" s="44">
        <v>225.26</v>
      </c>
      <c r="V133" s="13">
        <f t="shared" si="9"/>
        <v>32.255117960426183</v>
      </c>
      <c r="W133" s="13">
        <f t="shared" si="10"/>
        <v>36.141381278538816</v>
      </c>
      <c r="X133" s="13">
        <f t="shared" si="11"/>
        <v>5046</v>
      </c>
      <c r="Y133" s="13">
        <f t="shared" si="12"/>
        <v>2523</v>
      </c>
      <c r="Z133" s="13">
        <f t="shared" si="13"/>
        <v>2523</v>
      </c>
      <c r="AA133" s="45"/>
    </row>
    <row r="134" spans="1:27" s="46" customFormat="1" ht="18.75" customHeight="1" outlineLevel="2">
      <c r="A134" s="42" t="s">
        <v>189</v>
      </c>
      <c r="B134" s="43" t="s">
        <v>180</v>
      </c>
      <c r="C134" s="42" t="s">
        <v>187</v>
      </c>
      <c r="D134" s="6">
        <v>6219.4</v>
      </c>
      <c r="E134" s="6">
        <v>217290.3</v>
      </c>
      <c r="F134" s="6">
        <v>52.98</v>
      </c>
      <c r="G134" s="6">
        <v>4623.2</v>
      </c>
      <c r="H134" s="6">
        <v>111246.64</v>
      </c>
      <c r="I134" s="6">
        <v>39.380000000000003</v>
      </c>
      <c r="J134" s="6">
        <v>896.2</v>
      </c>
      <c r="K134" s="6">
        <v>3764.04</v>
      </c>
      <c r="L134" s="6">
        <v>7.63</v>
      </c>
      <c r="M134" s="44">
        <v>11738.8</v>
      </c>
      <c r="N134" s="13">
        <f t="shared" si="8"/>
        <v>234.77599999999998</v>
      </c>
      <c r="O134" s="13"/>
      <c r="P134" s="13">
        <f>N134</f>
        <v>234.77599999999998</v>
      </c>
      <c r="Q134" s="44">
        <v>332300.98</v>
      </c>
      <c r="R134" s="44">
        <v>38967.440000000002</v>
      </c>
      <c r="S134" s="44">
        <v>371268.42</v>
      </c>
      <c r="T134" s="44">
        <v>5447.56</v>
      </c>
      <c r="U134" s="44">
        <v>192.44</v>
      </c>
      <c r="V134" s="13">
        <f t="shared" si="9"/>
        <v>28.307917333969399</v>
      </c>
      <c r="W134" s="13">
        <f t="shared" si="10"/>
        <v>31.627459365522881</v>
      </c>
      <c r="X134" s="13">
        <f t="shared" si="11"/>
        <v>9392</v>
      </c>
      <c r="Y134" s="13">
        <f t="shared" si="12"/>
        <v>4696</v>
      </c>
      <c r="Z134" s="13">
        <f t="shared" si="13"/>
        <v>4696</v>
      </c>
      <c r="AA134" s="45"/>
    </row>
    <row r="135" spans="1:27" s="46" customFormat="1" ht="18.75" customHeight="1" outlineLevel="2">
      <c r="A135" s="42" t="s">
        <v>190</v>
      </c>
      <c r="B135" s="43" t="s">
        <v>180</v>
      </c>
      <c r="C135" s="42" t="s">
        <v>187</v>
      </c>
      <c r="D135" s="6">
        <v>615.20000000000005</v>
      </c>
      <c r="E135" s="6">
        <v>21699.34</v>
      </c>
      <c r="F135" s="6">
        <v>67.599999999999994</v>
      </c>
      <c r="G135" s="6">
        <v>267.8</v>
      </c>
      <c r="H135" s="6">
        <v>6275.16</v>
      </c>
      <c r="I135" s="6">
        <v>29.43</v>
      </c>
      <c r="J135" s="6">
        <v>27</v>
      </c>
      <c r="K135" s="6">
        <v>113.4</v>
      </c>
      <c r="L135" s="6">
        <v>2.97</v>
      </c>
      <c r="M135" s="44">
        <v>910</v>
      </c>
      <c r="N135" s="13">
        <f t="shared" ref="N135:N198" si="15">M135/50</f>
        <v>18.2</v>
      </c>
      <c r="O135" s="13"/>
      <c r="P135" s="13">
        <f t="shared" ref="P135:P149" si="16">N135</f>
        <v>18.2</v>
      </c>
      <c r="Q135" s="44">
        <v>28087.9</v>
      </c>
      <c r="R135" s="44">
        <v>3207.8</v>
      </c>
      <c r="S135" s="44">
        <v>31295.7</v>
      </c>
      <c r="T135" s="44">
        <v>7021.98</v>
      </c>
      <c r="U135" s="44">
        <v>227.5</v>
      </c>
      <c r="V135" s="13">
        <f t="shared" si="9"/>
        <v>30.865824175824176</v>
      </c>
      <c r="W135" s="13">
        <f t="shared" ref="W135:W198" si="17">S135/M135</f>
        <v>34.39087912087912</v>
      </c>
      <c r="X135" s="13">
        <f t="shared" ref="X135:X198" si="18">Y135+Z135</f>
        <v>728</v>
      </c>
      <c r="Y135" s="13">
        <f t="shared" ref="Y135:Y198" si="19">ROUND(IF(P135="",O135*40,(O135+P135)*20),0)</f>
        <v>364</v>
      </c>
      <c r="Z135" s="13">
        <f t="shared" ref="Z135:Z198" si="20">ROUND(IF(P135="",O135*40,(O135+P135)*20),0)</f>
        <v>364</v>
      </c>
      <c r="AA135" s="45"/>
    </row>
    <row r="136" spans="1:27" s="46" customFormat="1" ht="18.75" customHeight="1" outlineLevel="2">
      <c r="A136" s="42" t="s">
        <v>191</v>
      </c>
      <c r="B136" s="43" t="s">
        <v>180</v>
      </c>
      <c r="C136" s="42" t="s">
        <v>187</v>
      </c>
      <c r="D136" s="6">
        <v>2230.6</v>
      </c>
      <c r="E136" s="6">
        <v>83180.639999999999</v>
      </c>
      <c r="F136" s="6">
        <v>79.77</v>
      </c>
      <c r="G136" s="6">
        <v>565.70000000000005</v>
      </c>
      <c r="H136" s="6">
        <v>13313.6</v>
      </c>
      <c r="I136" s="6">
        <v>20.23</v>
      </c>
      <c r="J136" s="6">
        <v>0</v>
      </c>
      <c r="K136" s="6">
        <v>0</v>
      </c>
      <c r="L136" s="6">
        <v>0</v>
      </c>
      <c r="M136" s="44">
        <v>2796.3</v>
      </c>
      <c r="N136" s="13">
        <f t="shared" si="15"/>
        <v>55.926000000000002</v>
      </c>
      <c r="O136" s="13"/>
      <c r="P136" s="13">
        <f t="shared" si="16"/>
        <v>55.926000000000002</v>
      </c>
      <c r="Q136" s="44">
        <v>96494.24</v>
      </c>
      <c r="R136" s="44">
        <v>11607.48</v>
      </c>
      <c r="S136" s="44">
        <v>108101.72</v>
      </c>
      <c r="T136" s="44">
        <v>6432.95</v>
      </c>
      <c r="U136" s="44">
        <v>186.42</v>
      </c>
      <c r="V136" s="13">
        <f t="shared" ref="V136:V199" si="21">Q136/M136</f>
        <v>34.507828201552051</v>
      </c>
      <c r="W136" s="13">
        <f t="shared" si="17"/>
        <v>38.658842041268819</v>
      </c>
      <c r="X136" s="13">
        <f t="shared" si="18"/>
        <v>2238</v>
      </c>
      <c r="Y136" s="13">
        <f t="shared" si="19"/>
        <v>1119</v>
      </c>
      <c r="Z136" s="13">
        <f t="shared" si="20"/>
        <v>1119</v>
      </c>
      <c r="AA136" s="45"/>
    </row>
    <row r="137" spans="1:27" s="46" customFormat="1" ht="18.75" customHeight="1" outlineLevel="2">
      <c r="A137" s="42" t="s">
        <v>192</v>
      </c>
      <c r="B137" s="43" t="s">
        <v>180</v>
      </c>
      <c r="C137" s="42" t="s">
        <v>187</v>
      </c>
      <c r="D137" s="6">
        <v>1078.8</v>
      </c>
      <c r="E137" s="6">
        <v>38751.32</v>
      </c>
      <c r="F137" s="6">
        <v>67.23</v>
      </c>
      <c r="G137" s="6">
        <v>448.5</v>
      </c>
      <c r="H137" s="6">
        <v>10700.24</v>
      </c>
      <c r="I137" s="6">
        <v>27.95</v>
      </c>
      <c r="J137" s="6">
        <v>77.3</v>
      </c>
      <c r="K137" s="6">
        <v>324.66000000000003</v>
      </c>
      <c r="L137" s="6">
        <v>4.82</v>
      </c>
      <c r="M137" s="44">
        <v>1604.6</v>
      </c>
      <c r="N137" s="13">
        <f t="shared" si="15"/>
        <v>32.091999999999999</v>
      </c>
      <c r="O137" s="13"/>
      <c r="P137" s="13">
        <f t="shared" si="16"/>
        <v>32.091999999999999</v>
      </c>
      <c r="Q137" s="44">
        <v>49776.22</v>
      </c>
      <c r="R137" s="44">
        <v>5942.7</v>
      </c>
      <c r="S137" s="44">
        <v>55718.92</v>
      </c>
      <c r="T137" s="44">
        <v>4525.1099999999997</v>
      </c>
      <c r="U137" s="44">
        <v>145.87</v>
      </c>
      <c r="V137" s="13">
        <f t="shared" si="21"/>
        <v>31.020952262246045</v>
      </c>
      <c r="W137" s="13">
        <f t="shared" si="17"/>
        <v>34.724492085254894</v>
      </c>
      <c r="X137" s="13">
        <f t="shared" si="18"/>
        <v>1284</v>
      </c>
      <c r="Y137" s="13">
        <f t="shared" si="19"/>
        <v>642</v>
      </c>
      <c r="Z137" s="13">
        <f t="shared" si="20"/>
        <v>642</v>
      </c>
      <c r="AA137" s="45"/>
    </row>
    <row r="138" spans="1:27" s="46" customFormat="1" ht="18.75" customHeight="1" outlineLevel="2">
      <c r="A138" s="42" t="s">
        <v>193</v>
      </c>
      <c r="B138" s="43" t="s">
        <v>180</v>
      </c>
      <c r="C138" s="42" t="s">
        <v>187</v>
      </c>
      <c r="D138" s="6">
        <v>1512.6</v>
      </c>
      <c r="E138" s="6">
        <v>55322.239999999998</v>
      </c>
      <c r="F138" s="6">
        <v>68.03</v>
      </c>
      <c r="G138" s="6">
        <v>545.6</v>
      </c>
      <c r="H138" s="6">
        <v>12982.44</v>
      </c>
      <c r="I138" s="6">
        <v>24.54</v>
      </c>
      <c r="J138" s="6">
        <v>165.1</v>
      </c>
      <c r="K138" s="6">
        <v>693.42</v>
      </c>
      <c r="L138" s="6">
        <v>7.43</v>
      </c>
      <c r="M138" s="44">
        <v>2223.3000000000002</v>
      </c>
      <c r="N138" s="13">
        <f t="shared" si="15"/>
        <v>44.466000000000001</v>
      </c>
      <c r="O138" s="13"/>
      <c r="P138" s="13">
        <f t="shared" si="16"/>
        <v>44.466000000000001</v>
      </c>
      <c r="Q138" s="44">
        <v>68998.100000000006</v>
      </c>
      <c r="R138" s="44">
        <v>8270.98</v>
      </c>
      <c r="S138" s="44">
        <v>77269.08</v>
      </c>
      <c r="T138" s="44">
        <v>5749.84</v>
      </c>
      <c r="U138" s="44">
        <v>185.28</v>
      </c>
      <c r="V138" s="13">
        <f t="shared" si="21"/>
        <v>31.034093464669635</v>
      </c>
      <c r="W138" s="13">
        <f t="shared" si="17"/>
        <v>34.754230198353795</v>
      </c>
      <c r="X138" s="13">
        <f t="shared" si="18"/>
        <v>1778</v>
      </c>
      <c r="Y138" s="13">
        <f t="shared" si="19"/>
        <v>889</v>
      </c>
      <c r="Z138" s="13">
        <f t="shared" si="20"/>
        <v>889</v>
      </c>
      <c r="AA138" s="45"/>
    </row>
    <row r="139" spans="1:27" s="46" customFormat="1" ht="18.75" customHeight="1" outlineLevel="2">
      <c r="A139" s="42" t="s">
        <v>194</v>
      </c>
      <c r="B139" s="43" t="s">
        <v>180</v>
      </c>
      <c r="C139" s="42" t="s">
        <v>187</v>
      </c>
      <c r="D139" s="6">
        <v>1384.6</v>
      </c>
      <c r="E139" s="6">
        <v>48884.42</v>
      </c>
      <c r="F139" s="6">
        <v>65.760000000000005</v>
      </c>
      <c r="G139" s="6">
        <v>658.7</v>
      </c>
      <c r="H139" s="6">
        <v>15745.52</v>
      </c>
      <c r="I139" s="6">
        <v>31.29</v>
      </c>
      <c r="J139" s="6">
        <v>62.1</v>
      </c>
      <c r="K139" s="6">
        <v>260.82</v>
      </c>
      <c r="L139" s="6">
        <v>2.95</v>
      </c>
      <c r="M139" s="44">
        <v>2105.4</v>
      </c>
      <c r="N139" s="13">
        <f t="shared" si="15"/>
        <v>42.108000000000004</v>
      </c>
      <c r="O139" s="13"/>
      <c r="P139" s="13">
        <f t="shared" si="16"/>
        <v>42.108000000000004</v>
      </c>
      <c r="Q139" s="44">
        <v>64890.76</v>
      </c>
      <c r="R139" s="44">
        <v>7766.74</v>
      </c>
      <c r="S139" s="44">
        <v>72657.5</v>
      </c>
      <c r="T139" s="44">
        <v>4991.6000000000004</v>
      </c>
      <c r="U139" s="44">
        <v>161.94999999999999</v>
      </c>
      <c r="V139" s="13">
        <f t="shared" si="21"/>
        <v>30.821107628004178</v>
      </c>
      <c r="W139" s="13">
        <f t="shared" si="17"/>
        <v>34.510069345492539</v>
      </c>
      <c r="X139" s="13">
        <f t="shared" si="18"/>
        <v>1684</v>
      </c>
      <c r="Y139" s="13">
        <f t="shared" si="19"/>
        <v>842</v>
      </c>
      <c r="Z139" s="13">
        <f t="shared" si="20"/>
        <v>842</v>
      </c>
      <c r="AA139" s="45"/>
    </row>
    <row r="140" spans="1:27" s="46" customFormat="1" ht="18.75" customHeight="1" outlineLevel="2">
      <c r="A140" s="42" t="s">
        <v>195</v>
      </c>
      <c r="B140" s="43" t="s">
        <v>180</v>
      </c>
      <c r="C140" s="42" t="s">
        <v>187</v>
      </c>
      <c r="D140" s="6">
        <v>5345</v>
      </c>
      <c r="E140" s="6">
        <v>184507.92</v>
      </c>
      <c r="F140" s="6">
        <v>69.709999999999994</v>
      </c>
      <c r="G140" s="6">
        <v>2273.9</v>
      </c>
      <c r="H140" s="6">
        <v>54967.4</v>
      </c>
      <c r="I140" s="6">
        <v>29.66</v>
      </c>
      <c r="J140" s="6">
        <v>48.1</v>
      </c>
      <c r="K140" s="6">
        <v>202.02</v>
      </c>
      <c r="L140" s="6">
        <v>0.63</v>
      </c>
      <c r="M140" s="44">
        <v>7667</v>
      </c>
      <c r="N140" s="13">
        <f t="shared" si="15"/>
        <v>153.34</v>
      </c>
      <c r="O140" s="13"/>
      <c r="P140" s="13">
        <f t="shared" si="16"/>
        <v>153.34</v>
      </c>
      <c r="Q140" s="44">
        <v>239677.34</v>
      </c>
      <c r="R140" s="44">
        <v>29892.6</v>
      </c>
      <c r="S140" s="44">
        <v>269569.94</v>
      </c>
      <c r="T140" s="44">
        <v>7049.33</v>
      </c>
      <c r="U140" s="44">
        <v>225.5</v>
      </c>
      <c r="V140" s="13">
        <f t="shared" si="21"/>
        <v>31.260902569453503</v>
      </c>
      <c r="W140" s="13">
        <f t="shared" si="17"/>
        <v>35.159767836181032</v>
      </c>
      <c r="X140" s="13">
        <f t="shared" si="18"/>
        <v>6134</v>
      </c>
      <c r="Y140" s="13">
        <f t="shared" si="19"/>
        <v>3067</v>
      </c>
      <c r="Z140" s="13">
        <f t="shared" si="20"/>
        <v>3067</v>
      </c>
      <c r="AA140" s="45"/>
    </row>
    <row r="141" spans="1:27" s="46" customFormat="1" ht="18.75" customHeight="1" outlineLevel="2">
      <c r="A141" s="42" t="s">
        <v>196</v>
      </c>
      <c r="B141" s="43" t="s">
        <v>180</v>
      </c>
      <c r="C141" s="42" t="s">
        <v>187</v>
      </c>
      <c r="D141" s="6">
        <v>243.9</v>
      </c>
      <c r="E141" s="6">
        <v>8701.4599999999991</v>
      </c>
      <c r="F141" s="6">
        <v>52.02</v>
      </c>
      <c r="G141" s="6">
        <v>187.6</v>
      </c>
      <c r="H141" s="6">
        <v>4587.3599999999997</v>
      </c>
      <c r="I141" s="6">
        <v>40.01</v>
      </c>
      <c r="J141" s="6">
        <v>37.4</v>
      </c>
      <c r="K141" s="6">
        <v>157.08000000000001</v>
      </c>
      <c r="L141" s="6">
        <v>7.98</v>
      </c>
      <c r="M141" s="44">
        <v>468.9</v>
      </c>
      <c r="N141" s="13">
        <f t="shared" si="15"/>
        <v>9.3780000000000001</v>
      </c>
      <c r="O141" s="13"/>
      <c r="P141" s="13">
        <f t="shared" si="16"/>
        <v>9.3780000000000001</v>
      </c>
      <c r="Q141" s="44">
        <v>13445.9</v>
      </c>
      <c r="R141" s="44">
        <v>1671.02</v>
      </c>
      <c r="S141" s="44">
        <v>15116.92</v>
      </c>
      <c r="T141" s="44">
        <v>3361.48</v>
      </c>
      <c r="U141" s="44">
        <v>117.23</v>
      </c>
      <c r="V141" s="13">
        <f t="shared" si="21"/>
        <v>28.675410535295374</v>
      </c>
      <c r="W141" s="13">
        <f t="shared" si="17"/>
        <v>32.23911281723182</v>
      </c>
      <c r="X141" s="13">
        <f t="shared" si="18"/>
        <v>376</v>
      </c>
      <c r="Y141" s="13">
        <f t="shared" si="19"/>
        <v>188</v>
      </c>
      <c r="Z141" s="13">
        <f t="shared" si="20"/>
        <v>188</v>
      </c>
      <c r="AA141" s="45"/>
    </row>
    <row r="142" spans="1:27" s="46" customFormat="1" ht="18.75" customHeight="1" outlineLevel="2">
      <c r="A142" s="42" t="s">
        <v>197</v>
      </c>
      <c r="B142" s="43" t="s">
        <v>180</v>
      </c>
      <c r="C142" s="42" t="s">
        <v>187</v>
      </c>
      <c r="D142" s="6">
        <v>572.9</v>
      </c>
      <c r="E142" s="6">
        <v>19349.54</v>
      </c>
      <c r="F142" s="6">
        <v>58.42</v>
      </c>
      <c r="G142" s="6">
        <v>359.1</v>
      </c>
      <c r="H142" s="6">
        <v>8661.08</v>
      </c>
      <c r="I142" s="6">
        <v>36.619999999999997</v>
      </c>
      <c r="J142" s="6">
        <v>48.7</v>
      </c>
      <c r="K142" s="6">
        <v>204.54</v>
      </c>
      <c r="L142" s="6">
        <v>4.97</v>
      </c>
      <c r="M142" s="44">
        <v>980.7</v>
      </c>
      <c r="N142" s="13">
        <f t="shared" si="15"/>
        <v>19.614000000000001</v>
      </c>
      <c r="O142" s="13"/>
      <c r="P142" s="13">
        <f t="shared" si="16"/>
        <v>19.614000000000001</v>
      </c>
      <c r="Q142" s="44">
        <v>28215.16</v>
      </c>
      <c r="R142" s="44">
        <v>3393.86</v>
      </c>
      <c r="S142" s="44">
        <v>31609.02</v>
      </c>
      <c r="T142" s="44">
        <v>5643.03</v>
      </c>
      <c r="U142" s="44">
        <v>196.14</v>
      </c>
      <c r="V142" s="13">
        <f t="shared" si="21"/>
        <v>28.770429285204443</v>
      </c>
      <c r="W142" s="13">
        <f t="shared" si="17"/>
        <v>32.231079840929944</v>
      </c>
      <c r="X142" s="13">
        <f t="shared" si="18"/>
        <v>784</v>
      </c>
      <c r="Y142" s="13">
        <f t="shared" si="19"/>
        <v>392</v>
      </c>
      <c r="Z142" s="13">
        <f t="shared" si="20"/>
        <v>392</v>
      </c>
      <c r="AA142" s="45"/>
    </row>
    <row r="143" spans="1:27" s="46" customFormat="1" ht="18.75" customHeight="1" outlineLevel="2">
      <c r="A143" s="42" t="s">
        <v>198</v>
      </c>
      <c r="B143" s="43" t="s">
        <v>180</v>
      </c>
      <c r="C143" s="42" t="s">
        <v>187</v>
      </c>
      <c r="D143" s="6">
        <v>1123.9000000000001</v>
      </c>
      <c r="E143" s="6">
        <v>40018.6</v>
      </c>
      <c r="F143" s="6">
        <v>58.73</v>
      </c>
      <c r="G143" s="6">
        <v>637</v>
      </c>
      <c r="H143" s="6">
        <v>15373.8</v>
      </c>
      <c r="I143" s="6">
        <v>33.29</v>
      </c>
      <c r="J143" s="6">
        <v>152.69999999999999</v>
      </c>
      <c r="K143" s="6">
        <v>641.34</v>
      </c>
      <c r="L143" s="6">
        <v>7.98</v>
      </c>
      <c r="M143" s="44">
        <v>1913.6</v>
      </c>
      <c r="N143" s="13">
        <f t="shared" si="15"/>
        <v>38.271999999999998</v>
      </c>
      <c r="O143" s="13"/>
      <c r="P143" s="13">
        <f t="shared" si="16"/>
        <v>38.271999999999998</v>
      </c>
      <c r="Q143" s="44">
        <v>56033.74</v>
      </c>
      <c r="R143" s="44">
        <v>6733.12</v>
      </c>
      <c r="S143" s="44">
        <v>62766.86</v>
      </c>
      <c r="T143" s="44">
        <v>4310.29</v>
      </c>
      <c r="U143" s="44">
        <v>147.19999999999999</v>
      </c>
      <c r="V143" s="13">
        <f t="shared" si="21"/>
        <v>29.281845735785954</v>
      </c>
      <c r="W143" s="13">
        <f t="shared" si="17"/>
        <v>32.800407608695657</v>
      </c>
      <c r="X143" s="13">
        <f t="shared" si="18"/>
        <v>1530</v>
      </c>
      <c r="Y143" s="13">
        <f t="shared" si="19"/>
        <v>765</v>
      </c>
      <c r="Z143" s="13">
        <f t="shared" si="20"/>
        <v>765</v>
      </c>
      <c r="AA143" s="45"/>
    </row>
    <row r="144" spans="1:27" s="46" customFormat="1" ht="18.75" customHeight="1" outlineLevel="2">
      <c r="A144" s="42" t="s">
        <v>199</v>
      </c>
      <c r="B144" s="43" t="s">
        <v>180</v>
      </c>
      <c r="C144" s="42" t="s">
        <v>187</v>
      </c>
      <c r="D144" s="6">
        <v>1434.9</v>
      </c>
      <c r="E144" s="6">
        <v>52928.84</v>
      </c>
      <c r="F144" s="6">
        <v>74.63</v>
      </c>
      <c r="G144" s="6">
        <v>398.1</v>
      </c>
      <c r="H144" s="6">
        <v>9324.56</v>
      </c>
      <c r="I144" s="6">
        <v>20.71</v>
      </c>
      <c r="J144" s="6">
        <v>89.7</v>
      </c>
      <c r="K144" s="6">
        <v>376.74</v>
      </c>
      <c r="L144" s="6">
        <v>4.67</v>
      </c>
      <c r="M144" s="44">
        <v>1922.7</v>
      </c>
      <c r="N144" s="13">
        <f t="shared" si="15"/>
        <v>38.454000000000001</v>
      </c>
      <c r="O144" s="13"/>
      <c r="P144" s="13">
        <f t="shared" si="16"/>
        <v>38.454000000000001</v>
      </c>
      <c r="Q144" s="44">
        <v>62630.14</v>
      </c>
      <c r="R144" s="44">
        <v>7386.6</v>
      </c>
      <c r="S144" s="44">
        <v>70016.740000000005</v>
      </c>
      <c r="T144" s="44">
        <v>6958.9</v>
      </c>
      <c r="U144" s="44">
        <v>213.63</v>
      </c>
      <c r="V144" s="13">
        <f t="shared" si="21"/>
        <v>32.574057315233787</v>
      </c>
      <c r="W144" s="13">
        <f t="shared" si="17"/>
        <v>36.4158423050918</v>
      </c>
      <c r="X144" s="13">
        <f t="shared" si="18"/>
        <v>1538</v>
      </c>
      <c r="Y144" s="13">
        <f t="shared" si="19"/>
        <v>769</v>
      </c>
      <c r="Z144" s="13">
        <f t="shared" si="20"/>
        <v>769</v>
      </c>
      <c r="AA144" s="45"/>
    </row>
    <row r="145" spans="1:27" s="46" customFormat="1" ht="18.75" customHeight="1" outlineLevel="2">
      <c r="A145" s="42" t="s">
        <v>200</v>
      </c>
      <c r="B145" s="43" t="s">
        <v>180</v>
      </c>
      <c r="C145" s="42" t="s">
        <v>187</v>
      </c>
      <c r="D145" s="6">
        <v>1270.0999999999999</v>
      </c>
      <c r="E145" s="6">
        <v>44085.78</v>
      </c>
      <c r="F145" s="6">
        <v>67.52</v>
      </c>
      <c r="G145" s="6">
        <v>460.8</v>
      </c>
      <c r="H145" s="6">
        <v>10950.08</v>
      </c>
      <c r="I145" s="6">
        <v>24.5</v>
      </c>
      <c r="J145" s="6">
        <v>150.1</v>
      </c>
      <c r="K145" s="6">
        <v>630.41999999999996</v>
      </c>
      <c r="L145" s="6">
        <v>7.98</v>
      </c>
      <c r="M145" s="44">
        <v>1881</v>
      </c>
      <c r="N145" s="13">
        <f t="shared" si="15"/>
        <v>37.619999999999997</v>
      </c>
      <c r="O145" s="13"/>
      <c r="P145" s="13">
        <f t="shared" si="16"/>
        <v>37.619999999999997</v>
      </c>
      <c r="Q145" s="44">
        <v>55666.28</v>
      </c>
      <c r="R145" s="44">
        <v>6651.3</v>
      </c>
      <c r="S145" s="44">
        <v>62317.58</v>
      </c>
      <c r="T145" s="44">
        <v>5060.57</v>
      </c>
      <c r="U145" s="44">
        <v>171</v>
      </c>
      <c r="V145" s="13">
        <f t="shared" si="21"/>
        <v>29.593981924508238</v>
      </c>
      <c r="W145" s="13">
        <f t="shared" si="17"/>
        <v>33.130026581605527</v>
      </c>
      <c r="X145" s="13">
        <f t="shared" si="18"/>
        <v>1504</v>
      </c>
      <c r="Y145" s="13">
        <f t="shared" si="19"/>
        <v>752</v>
      </c>
      <c r="Z145" s="13">
        <f t="shared" si="20"/>
        <v>752</v>
      </c>
      <c r="AA145" s="45"/>
    </row>
    <row r="146" spans="1:27" s="46" customFormat="1" ht="18.75" customHeight="1" outlineLevel="2">
      <c r="A146" s="42" t="s">
        <v>201</v>
      </c>
      <c r="B146" s="43" t="s">
        <v>180</v>
      </c>
      <c r="C146" s="42" t="s">
        <v>187</v>
      </c>
      <c r="D146" s="6">
        <v>1340.9</v>
      </c>
      <c r="E146" s="6">
        <v>48398.44</v>
      </c>
      <c r="F146" s="6">
        <v>60.88</v>
      </c>
      <c r="G146" s="6">
        <v>687.8</v>
      </c>
      <c r="H146" s="6">
        <v>16245.28</v>
      </c>
      <c r="I146" s="6">
        <v>31.23</v>
      </c>
      <c r="J146" s="6">
        <v>173.9</v>
      </c>
      <c r="K146" s="6">
        <v>730.38</v>
      </c>
      <c r="L146" s="6">
        <v>7.9</v>
      </c>
      <c r="M146" s="44">
        <v>2202.6</v>
      </c>
      <c r="N146" s="13">
        <f t="shared" si="15"/>
        <v>44.052</v>
      </c>
      <c r="O146" s="13"/>
      <c r="P146" s="13">
        <f t="shared" si="16"/>
        <v>44.052</v>
      </c>
      <c r="Q146" s="44">
        <v>65374.1</v>
      </c>
      <c r="R146" s="44">
        <v>7415.74</v>
      </c>
      <c r="S146" s="44">
        <v>72789.84</v>
      </c>
      <c r="T146" s="44">
        <v>5028.78</v>
      </c>
      <c r="U146" s="44">
        <v>169.43</v>
      </c>
      <c r="V146" s="13">
        <f t="shared" si="21"/>
        <v>29.680423136293474</v>
      </c>
      <c r="W146" s="13">
        <f t="shared" si="17"/>
        <v>33.047235085807685</v>
      </c>
      <c r="X146" s="13">
        <f t="shared" si="18"/>
        <v>1762</v>
      </c>
      <c r="Y146" s="13">
        <f t="shared" si="19"/>
        <v>881</v>
      </c>
      <c r="Z146" s="13">
        <f t="shared" si="20"/>
        <v>881</v>
      </c>
      <c r="AA146" s="45"/>
    </row>
    <row r="147" spans="1:27" s="46" customFormat="1" ht="18.75" customHeight="1" outlineLevel="2">
      <c r="A147" s="42" t="s">
        <v>202</v>
      </c>
      <c r="B147" s="43" t="s">
        <v>180</v>
      </c>
      <c r="C147" s="42" t="s">
        <v>187</v>
      </c>
      <c r="D147" s="6">
        <v>2226.3000000000002</v>
      </c>
      <c r="E147" s="6">
        <v>79742.58</v>
      </c>
      <c r="F147" s="6">
        <v>64.92</v>
      </c>
      <c r="G147" s="6">
        <v>1078.0999999999999</v>
      </c>
      <c r="H147" s="6">
        <v>25796.84</v>
      </c>
      <c r="I147" s="6">
        <v>31.44</v>
      </c>
      <c r="J147" s="6">
        <v>124.7</v>
      </c>
      <c r="K147" s="6">
        <v>523.74</v>
      </c>
      <c r="L147" s="6">
        <v>3.64</v>
      </c>
      <c r="M147" s="44">
        <v>3429.1</v>
      </c>
      <c r="N147" s="13">
        <f t="shared" si="15"/>
        <v>68.581999999999994</v>
      </c>
      <c r="O147" s="13"/>
      <c r="P147" s="13">
        <f t="shared" si="16"/>
        <v>68.581999999999994</v>
      </c>
      <c r="Q147" s="44">
        <v>106063.16</v>
      </c>
      <c r="R147" s="44">
        <v>12659.42</v>
      </c>
      <c r="S147" s="44">
        <v>118722.58</v>
      </c>
      <c r="T147" s="44">
        <v>5892.4</v>
      </c>
      <c r="U147" s="44">
        <v>190.51</v>
      </c>
      <c r="V147" s="13">
        <f t="shared" si="21"/>
        <v>30.930319909014028</v>
      </c>
      <c r="W147" s="13">
        <f t="shared" si="17"/>
        <v>34.62208159575399</v>
      </c>
      <c r="X147" s="13">
        <f t="shared" si="18"/>
        <v>2744</v>
      </c>
      <c r="Y147" s="13">
        <f t="shared" si="19"/>
        <v>1372</v>
      </c>
      <c r="Z147" s="13">
        <f t="shared" si="20"/>
        <v>1372</v>
      </c>
      <c r="AA147" s="45"/>
    </row>
    <row r="148" spans="1:27" s="46" customFormat="1" ht="18.75" customHeight="1" outlineLevel="2">
      <c r="A148" s="42" t="s">
        <v>203</v>
      </c>
      <c r="B148" s="43" t="s">
        <v>180</v>
      </c>
      <c r="C148" s="42" t="s">
        <v>187</v>
      </c>
      <c r="D148" s="6">
        <v>840.7</v>
      </c>
      <c r="E148" s="6">
        <v>30295.4</v>
      </c>
      <c r="F148" s="6">
        <v>74.510000000000005</v>
      </c>
      <c r="G148" s="6">
        <v>262.39999999999998</v>
      </c>
      <c r="H148" s="6">
        <v>6360.24</v>
      </c>
      <c r="I148" s="6">
        <v>23.26</v>
      </c>
      <c r="J148" s="6">
        <v>25.2</v>
      </c>
      <c r="K148" s="6">
        <v>105.84</v>
      </c>
      <c r="L148" s="6">
        <v>2.23</v>
      </c>
      <c r="M148" s="44">
        <v>1128.3</v>
      </c>
      <c r="N148" s="13">
        <f t="shared" si="15"/>
        <v>22.565999999999999</v>
      </c>
      <c r="O148" s="13"/>
      <c r="P148" s="13">
        <f t="shared" si="16"/>
        <v>22.565999999999999</v>
      </c>
      <c r="Q148" s="44">
        <v>36761.480000000003</v>
      </c>
      <c r="R148" s="44">
        <v>4599.3</v>
      </c>
      <c r="S148" s="44">
        <v>41360.78</v>
      </c>
      <c r="T148" s="44">
        <v>7352.3</v>
      </c>
      <c r="U148" s="44">
        <v>225.66</v>
      </c>
      <c r="V148" s="13">
        <f t="shared" si="21"/>
        <v>32.581299299831606</v>
      </c>
      <c r="W148" s="13">
        <f t="shared" si="17"/>
        <v>36.657608791987947</v>
      </c>
      <c r="X148" s="13">
        <f t="shared" si="18"/>
        <v>902</v>
      </c>
      <c r="Y148" s="13">
        <f t="shared" si="19"/>
        <v>451</v>
      </c>
      <c r="Z148" s="13">
        <f t="shared" si="20"/>
        <v>451</v>
      </c>
      <c r="AA148" s="45"/>
    </row>
    <row r="149" spans="1:27" s="46" customFormat="1" ht="18.75" customHeight="1" outlineLevel="2">
      <c r="A149" s="42" t="s">
        <v>204</v>
      </c>
      <c r="B149" s="43" t="s">
        <v>180</v>
      </c>
      <c r="C149" s="42" t="s">
        <v>187</v>
      </c>
      <c r="D149" s="6">
        <v>2616.6</v>
      </c>
      <c r="E149" s="6">
        <v>95478.18</v>
      </c>
      <c r="F149" s="6">
        <v>79.61</v>
      </c>
      <c r="G149" s="6">
        <v>609.29999999999995</v>
      </c>
      <c r="H149" s="6">
        <v>14457.68</v>
      </c>
      <c r="I149" s="6">
        <v>18.54</v>
      </c>
      <c r="J149" s="6">
        <v>60.8</v>
      </c>
      <c r="K149" s="6">
        <v>255.36</v>
      </c>
      <c r="L149" s="6">
        <v>1.85</v>
      </c>
      <c r="M149" s="44">
        <v>3286.7</v>
      </c>
      <c r="N149" s="13">
        <f t="shared" si="15"/>
        <v>65.733999999999995</v>
      </c>
      <c r="O149" s="13"/>
      <c r="P149" s="13">
        <f t="shared" si="16"/>
        <v>65.733999999999995</v>
      </c>
      <c r="Q149" s="44">
        <v>110191.22</v>
      </c>
      <c r="R149" s="44">
        <v>13464.78</v>
      </c>
      <c r="S149" s="44">
        <v>123656</v>
      </c>
      <c r="T149" s="44">
        <v>6121.73</v>
      </c>
      <c r="U149" s="44">
        <v>182.59</v>
      </c>
      <c r="V149" s="13">
        <f t="shared" si="21"/>
        <v>33.526400340767339</v>
      </c>
      <c r="W149" s="13">
        <f t="shared" si="17"/>
        <v>37.623147838257218</v>
      </c>
      <c r="X149" s="13">
        <f t="shared" si="18"/>
        <v>2630</v>
      </c>
      <c r="Y149" s="13">
        <f t="shared" si="19"/>
        <v>1315</v>
      </c>
      <c r="Z149" s="13">
        <f t="shared" si="20"/>
        <v>1315</v>
      </c>
      <c r="AA149" s="45"/>
    </row>
    <row r="150" spans="1:27" s="46" customFormat="1" ht="18.75" customHeight="1" outlineLevel="2">
      <c r="A150" s="42" t="s">
        <v>205</v>
      </c>
      <c r="B150" s="43" t="s">
        <v>180</v>
      </c>
      <c r="C150" s="42" t="s">
        <v>187</v>
      </c>
      <c r="D150" s="6">
        <v>3920.1</v>
      </c>
      <c r="E150" s="6">
        <v>135780.66</v>
      </c>
      <c r="F150" s="6">
        <v>66.040000000000006</v>
      </c>
      <c r="G150" s="6">
        <v>1764.6</v>
      </c>
      <c r="H150" s="6">
        <v>41847.519999999997</v>
      </c>
      <c r="I150" s="6">
        <v>29.73</v>
      </c>
      <c r="J150" s="6">
        <v>251.3</v>
      </c>
      <c r="K150" s="6">
        <v>1055.46</v>
      </c>
      <c r="L150" s="6">
        <v>4.2300000000000004</v>
      </c>
      <c r="M150" s="44">
        <v>5936</v>
      </c>
      <c r="N150" s="13">
        <f t="shared" si="15"/>
        <v>118.72</v>
      </c>
      <c r="O150" s="13">
        <f>N150</f>
        <v>118.72</v>
      </c>
      <c r="P150" s="13"/>
      <c r="Q150" s="44">
        <v>178683.64</v>
      </c>
      <c r="R150" s="44">
        <v>20947.259999999998</v>
      </c>
      <c r="S150" s="44">
        <v>199630.9</v>
      </c>
      <c r="T150" s="44">
        <v>5763.99</v>
      </c>
      <c r="U150" s="44">
        <v>191.48</v>
      </c>
      <c r="V150" s="13">
        <f t="shared" si="21"/>
        <v>30.101691374663076</v>
      </c>
      <c r="W150" s="13">
        <f t="shared" si="17"/>
        <v>33.630542452830184</v>
      </c>
      <c r="X150" s="13">
        <f t="shared" si="18"/>
        <v>9498</v>
      </c>
      <c r="Y150" s="13">
        <f t="shared" si="19"/>
        <v>4749</v>
      </c>
      <c r="Z150" s="13">
        <f t="shared" si="20"/>
        <v>4749</v>
      </c>
      <c r="AA150" s="45"/>
    </row>
    <row r="151" spans="1:27" s="46" customFormat="1" ht="18.75" customHeight="1" outlineLevel="2">
      <c r="A151" s="42" t="s">
        <v>206</v>
      </c>
      <c r="B151" s="43" t="s">
        <v>180</v>
      </c>
      <c r="C151" s="42" t="s">
        <v>187</v>
      </c>
      <c r="D151" s="6">
        <v>1380.9</v>
      </c>
      <c r="E151" s="6">
        <v>49062</v>
      </c>
      <c r="F151" s="6">
        <v>67.5</v>
      </c>
      <c r="G151" s="6">
        <v>563.6</v>
      </c>
      <c r="H151" s="6">
        <v>13352.04</v>
      </c>
      <c r="I151" s="6">
        <v>27.55</v>
      </c>
      <c r="J151" s="6">
        <v>101.4</v>
      </c>
      <c r="K151" s="6">
        <v>425.88</v>
      </c>
      <c r="L151" s="6">
        <v>4.96</v>
      </c>
      <c r="M151" s="44">
        <v>2045.9</v>
      </c>
      <c r="N151" s="13">
        <f t="shared" si="15"/>
        <v>40.917999999999999</v>
      </c>
      <c r="O151" s="13"/>
      <c r="P151" s="13">
        <f>N151</f>
        <v>40.917999999999999</v>
      </c>
      <c r="Q151" s="44">
        <v>62839.92</v>
      </c>
      <c r="R151" s="44">
        <v>7417.98</v>
      </c>
      <c r="S151" s="44">
        <v>70257.899999999994</v>
      </c>
      <c r="T151" s="44">
        <v>6982.21</v>
      </c>
      <c r="U151" s="44">
        <v>227.32</v>
      </c>
      <c r="V151" s="13">
        <f t="shared" si="21"/>
        <v>30.715049611417957</v>
      </c>
      <c r="W151" s="13">
        <f t="shared" si="17"/>
        <v>34.340827997458327</v>
      </c>
      <c r="X151" s="13">
        <f t="shared" si="18"/>
        <v>1636</v>
      </c>
      <c r="Y151" s="13">
        <f t="shared" si="19"/>
        <v>818</v>
      </c>
      <c r="Z151" s="13">
        <f t="shared" si="20"/>
        <v>818</v>
      </c>
      <c r="AA151" s="45"/>
    </row>
    <row r="152" spans="1:27" s="46" customFormat="1" ht="18.75" customHeight="1" outlineLevel="2">
      <c r="A152" s="42" t="s">
        <v>207</v>
      </c>
      <c r="B152" s="43" t="s">
        <v>180</v>
      </c>
      <c r="C152" s="42" t="s">
        <v>187</v>
      </c>
      <c r="D152" s="6">
        <v>1146.9000000000001</v>
      </c>
      <c r="E152" s="6">
        <v>41460.54</v>
      </c>
      <c r="F152" s="6">
        <v>71.2</v>
      </c>
      <c r="G152" s="6">
        <v>426.3</v>
      </c>
      <c r="H152" s="6">
        <v>10015.52</v>
      </c>
      <c r="I152" s="6">
        <v>26.47</v>
      </c>
      <c r="J152" s="6">
        <v>37.6</v>
      </c>
      <c r="K152" s="6">
        <v>157.91999999999999</v>
      </c>
      <c r="L152" s="6">
        <v>2.33</v>
      </c>
      <c r="M152" s="44">
        <v>1610.8</v>
      </c>
      <c r="N152" s="13">
        <f t="shared" si="15"/>
        <v>32.216000000000001</v>
      </c>
      <c r="O152" s="13"/>
      <c r="P152" s="13">
        <f>N152</f>
        <v>32.216000000000001</v>
      </c>
      <c r="Q152" s="44">
        <v>51633.98</v>
      </c>
      <c r="R152" s="44">
        <v>6060.72</v>
      </c>
      <c r="S152" s="44">
        <v>57694.7</v>
      </c>
      <c r="T152" s="44">
        <v>5737.11</v>
      </c>
      <c r="U152" s="44">
        <v>178.98</v>
      </c>
      <c r="V152" s="13">
        <f t="shared" si="21"/>
        <v>32.054867146759378</v>
      </c>
      <c r="W152" s="13">
        <f t="shared" si="17"/>
        <v>35.8174199155699</v>
      </c>
      <c r="X152" s="13">
        <f t="shared" si="18"/>
        <v>1288</v>
      </c>
      <c r="Y152" s="13">
        <f t="shared" si="19"/>
        <v>644</v>
      </c>
      <c r="Z152" s="13">
        <f t="shared" si="20"/>
        <v>644</v>
      </c>
      <c r="AA152" s="45"/>
    </row>
    <row r="153" spans="1:27" s="46" customFormat="1" ht="18.75" customHeight="1" outlineLevel="2">
      <c r="A153" s="42" t="s">
        <v>208</v>
      </c>
      <c r="B153" s="43" t="s">
        <v>180</v>
      </c>
      <c r="C153" s="42" t="s">
        <v>187</v>
      </c>
      <c r="D153" s="6">
        <v>3484.9</v>
      </c>
      <c r="E153" s="6">
        <v>124136.62</v>
      </c>
      <c r="F153" s="6">
        <v>57.86</v>
      </c>
      <c r="G153" s="6">
        <v>2067.5</v>
      </c>
      <c r="H153" s="6">
        <v>49802.64</v>
      </c>
      <c r="I153" s="6">
        <v>34.33</v>
      </c>
      <c r="J153" s="6">
        <v>470.7</v>
      </c>
      <c r="K153" s="6">
        <v>1976.94</v>
      </c>
      <c r="L153" s="6">
        <v>7.81</v>
      </c>
      <c r="M153" s="44">
        <v>6023.1</v>
      </c>
      <c r="N153" s="13">
        <f t="shared" si="15"/>
        <v>120.462</v>
      </c>
      <c r="O153" s="13"/>
      <c r="P153" s="13">
        <f>N153</f>
        <v>120.462</v>
      </c>
      <c r="Q153" s="44">
        <v>175916.2</v>
      </c>
      <c r="R153" s="44">
        <v>21029.040000000001</v>
      </c>
      <c r="S153" s="44">
        <v>196945.24</v>
      </c>
      <c r="T153" s="44">
        <v>4629.37</v>
      </c>
      <c r="U153" s="44">
        <v>158.5</v>
      </c>
      <c r="V153" s="13">
        <f t="shared" si="21"/>
        <v>29.206920024572064</v>
      </c>
      <c r="W153" s="13">
        <f t="shared" si="17"/>
        <v>32.698318141820657</v>
      </c>
      <c r="X153" s="13">
        <f t="shared" si="18"/>
        <v>4818</v>
      </c>
      <c r="Y153" s="13">
        <f t="shared" si="19"/>
        <v>2409</v>
      </c>
      <c r="Z153" s="13">
        <f t="shared" si="20"/>
        <v>2409</v>
      </c>
      <c r="AA153" s="45"/>
    </row>
    <row r="154" spans="1:27" s="46" customFormat="1" ht="18.75" customHeight="1" outlineLevel="2">
      <c r="A154" s="42" t="s">
        <v>209</v>
      </c>
      <c r="B154" s="43" t="s">
        <v>180</v>
      </c>
      <c r="C154" s="42" t="s">
        <v>187</v>
      </c>
      <c r="D154" s="6">
        <v>3460.9</v>
      </c>
      <c r="E154" s="6">
        <v>125450.52</v>
      </c>
      <c r="F154" s="6">
        <v>71.98</v>
      </c>
      <c r="G154" s="6">
        <v>1101.3</v>
      </c>
      <c r="H154" s="6">
        <v>26437.84</v>
      </c>
      <c r="I154" s="6">
        <v>22.91</v>
      </c>
      <c r="J154" s="6">
        <v>245.8</v>
      </c>
      <c r="K154" s="6">
        <v>1032.3599999999999</v>
      </c>
      <c r="L154" s="6">
        <v>5.1100000000000003</v>
      </c>
      <c r="M154" s="44">
        <v>4808</v>
      </c>
      <c r="N154" s="13">
        <f t="shared" si="15"/>
        <v>96.16</v>
      </c>
      <c r="O154" s="13"/>
      <c r="P154" s="13">
        <f>N154</f>
        <v>96.16</v>
      </c>
      <c r="Q154" s="44">
        <v>152920.72</v>
      </c>
      <c r="R154" s="44">
        <v>18659.72</v>
      </c>
      <c r="S154" s="44">
        <v>171580.44</v>
      </c>
      <c r="T154" s="44">
        <v>5881.57</v>
      </c>
      <c r="U154" s="44">
        <v>184.92</v>
      </c>
      <c r="V154" s="13">
        <f t="shared" si="21"/>
        <v>31.805474209650583</v>
      </c>
      <c r="W154" s="13">
        <f t="shared" si="17"/>
        <v>35.686447587354408</v>
      </c>
      <c r="X154" s="13">
        <f t="shared" si="18"/>
        <v>3846</v>
      </c>
      <c r="Y154" s="13">
        <f t="shared" si="19"/>
        <v>1923</v>
      </c>
      <c r="Z154" s="13">
        <f t="shared" si="20"/>
        <v>1923</v>
      </c>
      <c r="AA154" s="45"/>
    </row>
    <row r="155" spans="1:27" s="46" customFormat="1" ht="18.75" customHeight="1" outlineLevel="2">
      <c r="A155" s="42" t="s">
        <v>210</v>
      </c>
      <c r="B155" s="43" t="s">
        <v>180</v>
      </c>
      <c r="C155" s="42" t="s">
        <v>211</v>
      </c>
      <c r="D155" s="6">
        <v>994.9</v>
      </c>
      <c r="E155" s="6">
        <v>35804.94</v>
      </c>
      <c r="F155" s="6">
        <v>71.89</v>
      </c>
      <c r="G155" s="6">
        <v>315.7</v>
      </c>
      <c r="H155" s="6">
        <v>7665.76</v>
      </c>
      <c r="I155" s="6">
        <v>22.81</v>
      </c>
      <c r="J155" s="6">
        <v>73.400000000000006</v>
      </c>
      <c r="K155" s="6">
        <v>308.27999999999997</v>
      </c>
      <c r="L155" s="6">
        <v>5.3</v>
      </c>
      <c r="M155" s="44">
        <v>1384</v>
      </c>
      <c r="N155" s="13">
        <f t="shared" si="15"/>
        <v>27.68</v>
      </c>
      <c r="O155" s="13"/>
      <c r="P155" s="13">
        <f>N155</f>
        <v>27.68</v>
      </c>
      <c r="Q155" s="44">
        <v>43778.98</v>
      </c>
      <c r="R155" s="44">
        <v>5486.32</v>
      </c>
      <c r="S155" s="44">
        <v>49265.3</v>
      </c>
      <c r="T155" s="44">
        <v>6254.14</v>
      </c>
      <c r="U155" s="44">
        <v>197.71</v>
      </c>
      <c r="V155" s="13">
        <f t="shared" si="21"/>
        <v>31.632210982658961</v>
      </c>
      <c r="W155" s="13">
        <f t="shared" si="17"/>
        <v>35.596315028901735</v>
      </c>
      <c r="X155" s="13">
        <f t="shared" si="18"/>
        <v>1108</v>
      </c>
      <c r="Y155" s="13">
        <f t="shared" si="19"/>
        <v>554</v>
      </c>
      <c r="Z155" s="13">
        <f t="shared" si="20"/>
        <v>554</v>
      </c>
      <c r="AA155" s="45"/>
    </row>
    <row r="156" spans="1:27" s="46" customFormat="1" ht="18.75" customHeight="1" outlineLevel="2">
      <c r="A156" s="42" t="s">
        <v>212</v>
      </c>
      <c r="B156" s="43" t="s">
        <v>180</v>
      </c>
      <c r="C156" s="42" t="s">
        <v>211</v>
      </c>
      <c r="D156" s="6">
        <v>1143.5</v>
      </c>
      <c r="E156" s="6">
        <v>42144.24</v>
      </c>
      <c r="F156" s="6">
        <v>86.93</v>
      </c>
      <c r="G156" s="6">
        <v>141.30000000000001</v>
      </c>
      <c r="H156" s="6">
        <v>3397.68</v>
      </c>
      <c r="I156" s="6">
        <v>10.74</v>
      </c>
      <c r="J156" s="6">
        <v>30.6</v>
      </c>
      <c r="K156" s="6">
        <v>128.52000000000001</v>
      </c>
      <c r="L156" s="6">
        <v>2.33</v>
      </c>
      <c r="M156" s="44">
        <v>1315.4</v>
      </c>
      <c r="N156" s="13">
        <f t="shared" si="15"/>
        <v>26.308000000000003</v>
      </c>
      <c r="O156" s="13">
        <f>N156</f>
        <v>26.308000000000003</v>
      </c>
      <c r="P156" s="13"/>
      <c r="Q156" s="44">
        <v>45670.44</v>
      </c>
      <c r="R156" s="44">
        <v>5749.02</v>
      </c>
      <c r="S156" s="44">
        <v>51419.46</v>
      </c>
      <c r="T156" s="44">
        <v>6524.35</v>
      </c>
      <c r="U156" s="44">
        <v>187.91</v>
      </c>
      <c r="V156" s="13">
        <f t="shared" si="21"/>
        <v>34.719811464193398</v>
      </c>
      <c r="W156" s="13">
        <f t="shared" si="17"/>
        <v>39.090360346662607</v>
      </c>
      <c r="X156" s="13">
        <f t="shared" si="18"/>
        <v>2104</v>
      </c>
      <c r="Y156" s="13">
        <f t="shared" si="19"/>
        <v>1052</v>
      </c>
      <c r="Z156" s="13">
        <f t="shared" si="20"/>
        <v>1052</v>
      </c>
      <c r="AA156" s="45"/>
    </row>
    <row r="157" spans="1:27" s="46" customFormat="1" ht="18.75" customHeight="1" outlineLevel="2">
      <c r="A157" s="42" t="s">
        <v>213</v>
      </c>
      <c r="B157" s="43" t="s">
        <v>180</v>
      </c>
      <c r="C157" s="42" t="s">
        <v>211</v>
      </c>
      <c r="D157" s="6">
        <v>1820.6</v>
      </c>
      <c r="E157" s="6">
        <v>65146.84</v>
      </c>
      <c r="F157" s="6">
        <v>73.040000000000006</v>
      </c>
      <c r="G157" s="6">
        <v>566.4</v>
      </c>
      <c r="H157" s="6">
        <v>13488.2</v>
      </c>
      <c r="I157" s="6">
        <v>22.72</v>
      </c>
      <c r="J157" s="6">
        <v>105.6</v>
      </c>
      <c r="K157" s="6">
        <v>443.52</v>
      </c>
      <c r="L157" s="6">
        <v>4.24</v>
      </c>
      <c r="M157" s="44">
        <v>2492.6</v>
      </c>
      <c r="N157" s="13">
        <f t="shared" si="15"/>
        <v>49.851999999999997</v>
      </c>
      <c r="O157" s="13"/>
      <c r="P157" s="13">
        <f>N157</f>
        <v>49.851999999999997</v>
      </c>
      <c r="Q157" s="44">
        <v>79078.559999999998</v>
      </c>
      <c r="R157" s="44">
        <v>9593.02</v>
      </c>
      <c r="S157" s="44">
        <v>88671.58</v>
      </c>
      <c r="T157" s="44">
        <v>7188.96</v>
      </c>
      <c r="U157" s="44">
        <v>226.6</v>
      </c>
      <c r="V157" s="13">
        <f t="shared" si="21"/>
        <v>31.725330979699912</v>
      </c>
      <c r="W157" s="13">
        <f t="shared" si="17"/>
        <v>35.573930835272407</v>
      </c>
      <c r="X157" s="13">
        <f t="shared" si="18"/>
        <v>1994</v>
      </c>
      <c r="Y157" s="13">
        <f t="shared" si="19"/>
        <v>997</v>
      </c>
      <c r="Z157" s="13">
        <f t="shared" si="20"/>
        <v>997</v>
      </c>
      <c r="AA157" s="45"/>
    </row>
    <row r="158" spans="1:27" s="46" customFormat="1" ht="18.75" customHeight="1" outlineLevel="2">
      <c r="A158" s="42" t="s">
        <v>214</v>
      </c>
      <c r="B158" s="43" t="s">
        <v>180</v>
      </c>
      <c r="C158" s="42" t="s">
        <v>211</v>
      </c>
      <c r="D158" s="6">
        <v>5370.4</v>
      </c>
      <c r="E158" s="6">
        <v>193055.7</v>
      </c>
      <c r="F158" s="6">
        <v>75.010000000000005</v>
      </c>
      <c r="G158" s="6">
        <v>1655.1</v>
      </c>
      <c r="H158" s="6">
        <v>39399.879999999997</v>
      </c>
      <c r="I158" s="6">
        <v>23.12</v>
      </c>
      <c r="J158" s="6">
        <v>134.30000000000001</v>
      </c>
      <c r="K158" s="6">
        <v>564.05999999999995</v>
      </c>
      <c r="L158" s="6">
        <v>1.88</v>
      </c>
      <c r="M158" s="44">
        <v>7159.8</v>
      </c>
      <c r="N158" s="13">
        <f t="shared" si="15"/>
        <v>143.196</v>
      </c>
      <c r="O158" s="13"/>
      <c r="P158" s="13">
        <f>N158</f>
        <v>143.196</v>
      </c>
      <c r="Q158" s="44">
        <v>233019.64</v>
      </c>
      <c r="R158" s="44">
        <v>28356.1</v>
      </c>
      <c r="S158" s="44">
        <v>261375.74</v>
      </c>
      <c r="T158" s="44">
        <v>5974.86</v>
      </c>
      <c r="U158" s="44">
        <v>183.58</v>
      </c>
      <c r="V158" s="13">
        <f t="shared" si="21"/>
        <v>32.545551551719321</v>
      </c>
      <c r="W158" s="13">
        <f t="shared" si="17"/>
        <v>36.506011341098912</v>
      </c>
      <c r="X158" s="13">
        <f t="shared" si="18"/>
        <v>5728</v>
      </c>
      <c r="Y158" s="13">
        <f t="shared" si="19"/>
        <v>2864</v>
      </c>
      <c r="Z158" s="13">
        <f t="shared" si="20"/>
        <v>2864</v>
      </c>
      <c r="AA158" s="45"/>
    </row>
    <row r="159" spans="1:27" s="46" customFormat="1" ht="18.75" customHeight="1" outlineLevel="2">
      <c r="A159" s="42" t="s">
        <v>215</v>
      </c>
      <c r="B159" s="43" t="s">
        <v>180</v>
      </c>
      <c r="C159" s="42" t="s">
        <v>216</v>
      </c>
      <c r="D159" s="6">
        <v>6255.4</v>
      </c>
      <c r="E159" s="6">
        <v>214083.98</v>
      </c>
      <c r="F159" s="6">
        <v>51.87</v>
      </c>
      <c r="G159" s="6">
        <v>5030.8</v>
      </c>
      <c r="H159" s="6">
        <v>121708.76</v>
      </c>
      <c r="I159" s="6">
        <v>41.71</v>
      </c>
      <c r="J159" s="6">
        <v>774.7</v>
      </c>
      <c r="K159" s="6">
        <v>3253.74</v>
      </c>
      <c r="L159" s="6">
        <v>6.42</v>
      </c>
      <c r="M159" s="44">
        <v>12060.9</v>
      </c>
      <c r="N159" s="13">
        <f t="shared" si="15"/>
        <v>241.21799999999999</v>
      </c>
      <c r="O159" s="13"/>
      <c r="P159" s="13">
        <f>N159</f>
        <v>241.21799999999999</v>
      </c>
      <c r="Q159" s="44">
        <v>339046.48</v>
      </c>
      <c r="R159" s="44">
        <v>40411.54</v>
      </c>
      <c r="S159" s="44">
        <v>379458.02</v>
      </c>
      <c r="T159" s="44">
        <v>5060.3999999999996</v>
      </c>
      <c r="U159" s="44">
        <v>180.01</v>
      </c>
      <c r="V159" s="13">
        <f t="shared" si="21"/>
        <v>28.111208947922627</v>
      </c>
      <c r="W159" s="13">
        <f t="shared" si="17"/>
        <v>31.461832864877415</v>
      </c>
      <c r="X159" s="13">
        <f t="shared" si="18"/>
        <v>9648</v>
      </c>
      <c r="Y159" s="13">
        <f t="shared" si="19"/>
        <v>4824</v>
      </c>
      <c r="Z159" s="13">
        <f t="shared" si="20"/>
        <v>4824</v>
      </c>
      <c r="AA159" s="45"/>
    </row>
    <row r="160" spans="1:27" s="46" customFormat="1" ht="18.75" customHeight="1" outlineLevel="2">
      <c r="A160" s="42" t="s">
        <v>217</v>
      </c>
      <c r="B160" s="43" t="s">
        <v>180</v>
      </c>
      <c r="C160" s="42" t="s">
        <v>218</v>
      </c>
      <c r="D160" s="6">
        <v>6281.9</v>
      </c>
      <c r="E160" s="6">
        <v>225018.78</v>
      </c>
      <c r="F160" s="6">
        <v>63.72</v>
      </c>
      <c r="G160" s="6">
        <v>3064.9</v>
      </c>
      <c r="H160" s="6">
        <v>74046.880000000005</v>
      </c>
      <c r="I160" s="6">
        <v>31.09</v>
      </c>
      <c r="J160" s="6">
        <v>512.20000000000005</v>
      </c>
      <c r="K160" s="6">
        <v>2151.2399999999998</v>
      </c>
      <c r="L160" s="6">
        <v>5.2</v>
      </c>
      <c r="M160" s="44">
        <v>9859</v>
      </c>
      <c r="N160" s="13">
        <f t="shared" si="15"/>
        <v>197.18</v>
      </c>
      <c r="O160" s="13"/>
      <c r="P160" s="13">
        <f>N160</f>
        <v>197.18</v>
      </c>
      <c r="Q160" s="44">
        <v>301216.90000000002</v>
      </c>
      <c r="R160" s="44">
        <v>36737.839999999997</v>
      </c>
      <c r="S160" s="44">
        <v>337954.74</v>
      </c>
      <c r="T160" s="44">
        <v>5683.34</v>
      </c>
      <c r="U160" s="44">
        <v>186.02</v>
      </c>
      <c r="V160" s="13">
        <f t="shared" si="21"/>
        <v>30.55247996754235</v>
      </c>
      <c r="W160" s="13">
        <f t="shared" si="17"/>
        <v>34.278805152652396</v>
      </c>
      <c r="X160" s="13">
        <f t="shared" si="18"/>
        <v>7888</v>
      </c>
      <c r="Y160" s="13">
        <f t="shared" si="19"/>
        <v>3944</v>
      </c>
      <c r="Z160" s="13">
        <f t="shared" si="20"/>
        <v>3944</v>
      </c>
      <c r="AA160" s="45"/>
    </row>
    <row r="161" spans="1:27" s="46" customFormat="1" ht="18.75" customHeight="1" outlineLevel="2">
      <c r="A161" s="42" t="s">
        <v>219</v>
      </c>
      <c r="B161" s="43" t="s">
        <v>180</v>
      </c>
      <c r="C161" s="42" t="s">
        <v>220</v>
      </c>
      <c r="D161" s="6">
        <v>423.4</v>
      </c>
      <c r="E161" s="6">
        <v>15049.72</v>
      </c>
      <c r="F161" s="6">
        <v>60.77</v>
      </c>
      <c r="G161" s="6">
        <v>231.8</v>
      </c>
      <c r="H161" s="6">
        <v>5525</v>
      </c>
      <c r="I161" s="6">
        <v>33.270000000000003</v>
      </c>
      <c r="J161" s="6">
        <v>41.5</v>
      </c>
      <c r="K161" s="6">
        <v>174.3</v>
      </c>
      <c r="L161" s="6">
        <v>5.96</v>
      </c>
      <c r="M161" s="44">
        <v>696.7</v>
      </c>
      <c r="N161" s="13">
        <f t="shared" si="15"/>
        <v>13.934000000000001</v>
      </c>
      <c r="O161" s="13"/>
      <c r="P161" s="13">
        <f>N161</f>
        <v>13.934000000000001</v>
      </c>
      <c r="Q161" s="44">
        <v>20749.02</v>
      </c>
      <c r="R161" s="44">
        <v>2428.3000000000002</v>
      </c>
      <c r="S161" s="44">
        <v>23177.32</v>
      </c>
      <c r="T161" s="44">
        <v>5187.26</v>
      </c>
      <c r="U161" s="44">
        <v>174.18</v>
      </c>
      <c r="V161" s="13">
        <f t="shared" si="21"/>
        <v>29.781857327400601</v>
      </c>
      <c r="W161" s="13">
        <f t="shared" si="17"/>
        <v>33.267288646476246</v>
      </c>
      <c r="X161" s="13">
        <f t="shared" si="18"/>
        <v>558</v>
      </c>
      <c r="Y161" s="13">
        <f t="shared" si="19"/>
        <v>279</v>
      </c>
      <c r="Z161" s="13">
        <f t="shared" si="20"/>
        <v>279</v>
      </c>
      <c r="AA161" s="45"/>
    </row>
    <row r="162" spans="1:27" s="46" customFormat="1" ht="18.75" customHeight="1" outlineLevel="2">
      <c r="A162" s="42" t="s">
        <v>221</v>
      </c>
      <c r="B162" s="43" t="s">
        <v>180</v>
      </c>
      <c r="C162" s="42" t="s">
        <v>220</v>
      </c>
      <c r="D162" s="6">
        <v>1567.8</v>
      </c>
      <c r="E162" s="6">
        <v>54453.96</v>
      </c>
      <c r="F162" s="6">
        <v>39.950000000000003</v>
      </c>
      <c r="G162" s="6">
        <v>2043</v>
      </c>
      <c r="H162" s="6">
        <v>47669</v>
      </c>
      <c r="I162" s="6">
        <v>52.06</v>
      </c>
      <c r="J162" s="6">
        <v>313.2</v>
      </c>
      <c r="K162" s="6">
        <v>1315.44</v>
      </c>
      <c r="L162" s="6">
        <v>7.98</v>
      </c>
      <c r="M162" s="44">
        <v>3924</v>
      </c>
      <c r="N162" s="13">
        <f t="shared" si="15"/>
        <v>78.48</v>
      </c>
      <c r="O162" s="13">
        <f>N162</f>
        <v>78.48</v>
      </c>
      <c r="P162" s="13"/>
      <c r="Q162" s="44">
        <v>103438.39999999999</v>
      </c>
      <c r="R162" s="44">
        <v>9086.14</v>
      </c>
      <c r="S162" s="44">
        <v>112524.54</v>
      </c>
      <c r="T162" s="44">
        <v>3978.4</v>
      </c>
      <c r="U162" s="44">
        <v>150.91999999999999</v>
      </c>
      <c r="V162" s="13">
        <f t="shared" si="21"/>
        <v>26.36044852191641</v>
      </c>
      <c r="W162" s="13">
        <f t="shared" si="17"/>
        <v>28.67597859327217</v>
      </c>
      <c r="X162" s="13">
        <f t="shared" si="18"/>
        <v>6278</v>
      </c>
      <c r="Y162" s="13">
        <f t="shared" si="19"/>
        <v>3139</v>
      </c>
      <c r="Z162" s="13">
        <f t="shared" si="20"/>
        <v>3139</v>
      </c>
      <c r="AA162" s="45"/>
    </row>
    <row r="163" spans="1:27" s="46" customFormat="1" ht="18.75" customHeight="1" outlineLevel="2">
      <c r="A163" s="42" t="s">
        <v>222</v>
      </c>
      <c r="B163" s="43" t="s">
        <v>180</v>
      </c>
      <c r="C163" s="42" t="s">
        <v>220</v>
      </c>
      <c r="D163" s="6">
        <v>178.6</v>
      </c>
      <c r="E163" s="6">
        <v>6692.42</v>
      </c>
      <c r="F163" s="6">
        <v>65.69</v>
      </c>
      <c r="G163" s="6">
        <v>73.400000000000006</v>
      </c>
      <c r="H163" s="6">
        <v>1723.12</v>
      </c>
      <c r="I163" s="6">
        <v>27</v>
      </c>
      <c r="J163" s="6">
        <v>19.899999999999999</v>
      </c>
      <c r="K163" s="6">
        <v>83.58</v>
      </c>
      <c r="L163" s="6">
        <v>7.32</v>
      </c>
      <c r="M163" s="44">
        <v>271.89999999999998</v>
      </c>
      <c r="N163" s="13">
        <f t="shared" si="15"/>
        <v>5.4379999999999997</v>
      </c>
      <c r="O163" s="13">
        <f>N163</f>
        <v>5.4379999999999997</v>
      </c>
      <c r="P163" s="13"/>
      <c r="Q163" s="44">
        <v>8499.1200000000008</v>
      </c>
      <c r="R163" s="44">
        <v>984.66</v>
      </c>
      <c r="S163" s="44">
        <v>9483.7800000000007</v>
      </c>
      <c r="T163" s="44">
        <v>4249.5600000000004</v>
      </c>
      <c r="U163" s="44">
        <v>135.94999999999999</v>
      </c>
      <c r="V163" s="13">
        <f t="shared" si="21"/>
        <v>31.258256712026487</v>
      </c>
      <c r="W163" s="13">
        <f t="shared" si="17"/>
        <v>34.879661640308946</v>
      </c>
      <c r="X163" s="13">
        <f t="shared" si="18"/>
        <v>436</v>
      </c>
      <c r="Y163" s="13">
        <f t="shared" si="19"/>
        <v>218</v>
      </c>
      <c r="Z163" s="13">
        <f t="shared" si="20"/>
        <v>218</v>
      </c>
      <c r="AA163" s="45"/>
    </row>
    <row r="164" spans="1:27" s="46" customFormat="1" ht="18.75" customHeight="1" outlineLevel="2">
      <c r="A164" s="42" t="s">
        <v>223</v>
      </c>
      <c r="B164" s="43" t="s">
        <v>180</v>
      </c>
      <c r="C164" s="42" t="s">
        <v>220</v>
      </c>
      <c r="D164" s="6">
        <v>8055.6</v>
      </c>
      <c r="E164" s="6">
        <v>291513.84000000003</v>
      </c>
      <c r="F164" s="6">
        <v>71.98</v>
      </c>
      <c r="G164" s="6">
        <v>2595.9</v>
      </c>
      <c r="H164" s="6">
        <v>61944.28</v>
      </c>
      <c r="I164" s="6">
        <v>23.19</v>
      </c>
      <c r="J164" s="6">
        <v>540.6</v>
      </c>
      <c r="K164" s="6">
        <v>2270.52</v>
      </c>
      <c r="L164" s="6">
        <v>4.83</v>
      </c>
      <c r="M164" s="44">
        <v>11192.1</v>
      </c>
      <c r="N164" s="13">
        <f t="shared" si="15"/>
        <v>223.84200000000001</v>
      </c>
      <c r="O164" s="13"/>
      <c r="P164" s="13">
        <f>N164</f>
        <v>223.84200000000001</v>
      </c>
      <c r="Q164" s="44">
        <v>355728.64000000001</v>
      </c>
      <c r="R164" s="44">
        <v>43162.22</v>
      </c>
      <c r="S164" s="44">
        <v>398890.86</v>
      </c>
      <c r="T164" s="44">
        <v>5831.62</v>
      </c>
      <c r="U164" s="44">
        <v>183.48</v>
      </c>
      <c r="V164" s="13">
        <f t="shared" si="21"/>
        <v>31.783904718506804</v>
      </c>
      <c r="W164" s="13">
        <f t="shared" si="17"/>
        <v>35.640394564022834</v>
      </c>
      <c r="X164" s="13">
        <f t="shared" si="18"/>
        <v>8954</v>
      </c>
      <c r="Y164" s="13">
        <f t="shared" si="19"/>
        <v>4477</v>
      </c>
      <c r="Z164" s="13">
        <f t="shared" si="20"/>
        <v>4477</v>
      </c>
      <c r="AA164" s="45"/>
    </row>
    <row r="165" spans="1:27" s="46" customFormat="1" ht="18.75" customHeight="1" outlineLevel="2">
      <c r="A165" s="42" t="s">
        <v>224</v>
      </c>
      <c r="B165" s="43" t="s">
        <v>180</v>
      </c>
      <c r="C165" s="42" t="s">
        <v>220</v>
      </c>
      <c r="D165" s="6">
        <v>375.9</v>
      </c>
      <c r="E165" s="6">
        <v>12963.22</v>
      </c>
      <c r="F165" s="6">
        <v>50.96</v>
      </c>
      <c r="G165" s="6">
        <v>302.89999999999998</v>
      </c>
      <c r="H165" s="6">
        <v>7197.8</v>
      </c>
      <c r="I165" s="6">
        <v>41.06</v>
      </c>
      <c r="J165" s="6">
        <v>58.9</v>
      </c>
      <c r="K165" s="6">
        <v>247.38</v>
      </c>
      <c r="L165" s="6">
        <v>7.98</v>
      </c>
      <c r="M165" s="44">
        <v>737.7</v>
      </c>
      <c r="N165" s="13">
        <f t="shared" si="15"/>
        <v>14.754000000000001</v>
      </c>
      <c r="O165" s="13"/>
      <c r="P165" s="13">
        <f t="shared" ref="P165:P174" si="22">N165</f>
        <v>14.754000000000001</v>
      </c>
      <c r="Q165" s="44">
        <v>20408.400000000001</v>
      </c>
      <c r="R165" s="44">
        <v>2321.62</v>
      </c>
      <c r="S165" s="44">
        <v>22730.02</v>
      </c>
      <c r="T165" s="44">
        <v>5102.1000000000004</v>
      </c>
      <c r="U165" s="44">
        <v>184.43</v>
      </c>
      <c r="V165" s="13">
        <f t="shared" si="21"/>
        <v>27.664904432696218</v>
      </c>
      <c r="W165" s="13">
        <f t="shared" si="17"/>
        <v>30.812010302290904</v>
      </c>
      <c r="X165" s="13">
        <f t="shared" si="18"/>
        <v>590</v>
      </c>
      <c r="Y165" s="13">
        <f t="shared" si="19"/>
        <v>295</v>
      </c>
      <c r="Z165" s="13">
        <f t="shared" si="20"/>
        <v>295</v>
      </c>
      <c r="AA165" s="45"/>
    </row>
    <row r="166" spans="1:27" s="46" customFormat="1" ht="18.75" customHeight="1" outlineLevel="2">
      <c r="A166" s="42" t="s">
        <v>225</v>
      </c>
      <c r="B166" s="43" t="s">
        <v>180</v>
      </c>
      <c r="C166" s="42" t="s">
        <v>220</v>
      </c>
      <c r="D166" s="6">
        <v>267.89999999999998</v>
      </c>
      <c r="E166" s="6">
        <v>9328.82</v>
      </c>
      <c r="F166" s="6">
        <v>54.4</v>
      </c>
      <c r="G166" s="6">
        <v>207.1</v>
      </c>
      <c r="H166" s="6">
        <v>4944.4399999999996</v>
      </c>
      <c r="I166" s="6">
        <v>42.05</v>
      </c>
      <c r="J166" s="6">
        <v>17.5</v>
      </c>
      <c r="K166" s="6">
        <v>73.5</v>
      </c>
      <c r="L166" s="6">
        <v>3.55</v>
      </c>
      <c r="M166" s="44">
        <v>492.5</v>
      </c>
      <c r="N166" s="13">
        <f t="shared" si="15"/>
        <v>9.85</v>
      </c>
      <c r="O166" s="13"/>
      <c r="P166" s="13">
        <f t="shared" si="22"/>
        <v>9.85</v>
      </c>
      <c r="Q166" s="44">
        <v>14346.76</v>
      </c>
      <c r="R166" s="44">
        <v>1663.5</v>
      </c>
      <c r="S166" s="44">
        <v>16010.26</v>
      </c>
      <c r="T166" s="44">
        <v>2869.35</v>
      </c>
      <c r="U166" s="44">
        <v>98.5</v>
      </c>
      <c r="V166" s="13">
        <f t="shared" si="21"/>
        <v>29.130477157360406</v>
      </c>
      <c r="W166" s="13">
        <f t="shared" si="17"/>
        <v>32.508142131979696</v>
      </c>
      <c r="X166" s="13">
        <f t="shared" si="18"/>
        <v>394</v>
      </c>
      <c r="Y166" s="13">
        <f t="shared" si="19"/>
        <v>197</v>
      </c>
      <c r="Z166" s="13">
        <f t="shared" si="20"/>
        <v>197</v>
      </c>
      <c r="AA166" s="45"/>
    </row>
    <row r="167" spans="1:27" s="46" customFormat="1" ht="18.75" customHeight="1" outlineLevel="2">
      <c r="A167" s="42" t="s">
        <v>226</v>
      </c>
      <c r="B167" s="43" t="s">
        <v>180</v>
      </c>
      <c r="C167" s="42" t="s">
        <v>227</v>
      </c>
      <c r="D167" s="6">
        <v>36.4</v>
      </c>
      <c r="E167" s="6">
        <v>1284.42</v>
      </c>
      <c r="F167" s="6">
        <v>14.12</v>
      </c>
      <c r="G167" s="6">
        <v>200.8</v>
      </c>
      <c r="H167" s="6">
        <v>4863.3599999999997</v>
      </c>
      <c r="I167" s="6">
        <v>77.92</v>
      </c>
      <c r="J167" s="6">
        <v>20.5</v>
      </c>
      <c r="K167" s="6">
        <v>86.1</v>
      </c>
      <c r="L167" s="6">
        <v>7.95</v>
      </c>
      <c r="M167" s="44">
        <v>257.7</v>
      </c>
      <c r="N167" s="13">
        <f t="shared" si="15"/>
        <v>5.1539999999999999</v>
      </c>
      <c r="O167" s="13"/>
      <c r="P167" s="13">
        <f t="shared" si="22"/>
        <v>5.1539999999999999</v>
      </c>
      <c r="Q167" s="44">
        <v>6233.88</v>
      </c>
      <c r="R167" s="44">
        <v>683.2</v>
      </c>
      <c r="S167" s="44">
        <v>6917.08</v>
      </c>
      <c r="T167" s="44">
        <v>2077.96</v>
      </c>
      <c r="U167" s="44">
        <v>85.9</v>
      </c>
      <c r="V167" s="13">
        <f t="shared" si="21"/>
        <v>24.190454016298023</v>
      </c>
      <c r="W167" s="13">
        <f t="shared" si="17"/>
        <v>26.841598758246022</v>
      </c>
      <c r="X167" s="13">
        <f t="shared" si="18"/>
        <v>206</v>
      </c>
      <c r="Y167" s="13">
        <f t="shared" si="19"/>
        <v>103</v>
      </c>
      <c r="Z167" s="13">
        <f t="shared" si="20"/>
        <v>103</v>
      </c>
      <c r="AA167" s="45"/>
    </row>
    <row r="168" spans="1:27" s="46" customFormat="1" ht="18.75" customHeight="1" outlineLevel="2">
      <c r="A168" s="42" t="s">
        <v>228</v>
      </c>
      <c r="B168" s="43" t="s">
        <v>180</v>
      </c>
      <c r="C168" s="42" t="s">
        <v>227</v>
      </c>
      <c r="D168" s="6">
        <v>1930</v>
      </c>
      <c r="E168" s="6">
        <v>67957.88</v>
      </c>
      <c r="F168" s="6">
        <v>46.01</v>
      </c>
      <c r="G168" s="6">
        <v>1929.4</v>
      </c>
      <c r="H168" s="6">
        <v>46825.32</v>
      </c>
      <c r="I168" s="6">
        <v>46</v>
      </c>
      <c r="J168" s="6">
        <v>335.4</v>
      </c>
      <c r="K168" s="6">
        <v>1408.68</v>
      </c>
      <c r="L168" s="6">
        <v>8</v>
      </c>
      <c r="M168" s="44">
        <v>4194.8</v>
      </c>
      <c r="N168" s="13">
        <f t="shared" si="15"/>
        <v>83.896000000000001</v>
      </c>
      <c r="O168" s="13"/>
      <c r="P168" s="13">
        <f t="shared" si="22"/>
        <v>83.896000000000001</v>
      </c>
      <c r="Q168" s="44">
        <v>116191.88</v>
      </c>
      <c r="R168" s="44">
        <v>13829.16</v>
      </c>
      <c r="S168" s="44">
        <v>130021.04</v>
      </c>
      <c r="T168" s="44">
        <v>6115.36</v>
      </c>
      <c r="U168" s="44">
        <v>220.78</v>
      </c>
      <c r="V168" s="13">
        <f t="shared" si="21"/>
        <v>27.699027367216555</v>
      </c>
      <c r="W168" s="13">
        <f t="shared" si="17"/>
        <v>30.99576618670735</v>
      </c>
      <c r="X168" s="13">
        <f t="shared" si="18"/>
        <v>3356</v>
      </c>
      <c r="Y168" s="13">
        <f t="shared" si="19"/>
        <v>1678</v>
      </c>
      <c r="Z168" s="13">
        <f t="shared" si="20"/>
        <v>1678</v>
      </c>
      <c r="AA168" s="45"/>
    </row>
    <row r="169" spans="1:27" s="46" customFormat="1" ht="18.75" customHeight="1" outlineLevel="2">
      <c r="A169" s="42" t="s">
        <v>229</v>
      </c>
      <c r="B169" s="43" t="s">
        <v>180</v>
      </c>
      <c r="C169" s="42" t="s">
        <v>230</v>
      </c>
      <c r="D169" s="6">
        <v>670.6</v>
      </c>
      <c r="E169" s="6">
        <v>23431.46</v>
      </c>
      <c r="F169" s="6">
        <v>71.86</v>
      </c>
      <c r="G169" s="6">
        <v>244.7</v>
      </c>
      <c r="H169" s="6">
        <v>5799.48</v>
      </c>
      <c r="I169" s="6">
        <v>26.22</v>
      </c>
      <c r="J169" s="6">
        <v>17.899999999999999</v>
      </c>
      <c r="K169" s="6">
        <v>75.180000000000007</v>
      </c>
      <c r="L169" s="6">
        <v>1.92</v>
      </c>
      <c r="M169" s="44">
        <v>933.2</v>
      </c>
      <c r="N169" s="13">
        <f t="shared" si="15"/>
        <v>18.664000000000001</v>
      </c>
      <c r="O169" s="13"/>
      <c r="P169" s="13">
        <f t="shared" si="22"/>
        <v>18.664000000000001</v>
      </c>
      <c r="Q169" s="44">
        <v>29306.12</v>
      </c>
      <c r="R169" s="44">
        <v>3510.62</v>
      </c>
      <c r="S169" s="44">
        <v>32816.74</v>
      </c>
      <c r="T169" s="44">
        <v>5861.22</v>
      </c>
      <c r="U169" s="44">
        <v>186.64</v>
      </c>
      <c r="V169" s="13">
        <f t="shared" si="21"/>
        <v>31.403900557222457</v>
      </c>
      <c r="W169" s="13">
        <f t="shared" si="17"/>
        <v>35.165816545220743</v>
      </c>
      <c r="X169" s="13">
        <f t="shared" si="18"/>
        <v>746</v>
      </c>
      <c r="Y169" s="13">
        <f t="shared" si="19"/>
        <v>373</v>
      </c>
      <c r="Z169" s="13">
        <f t="shared" si="20"/>
        <v>373</v>
      </c>
      <c r="AA169" s="45"/>
    </row>
    <row r="170" spans="1:27" s="46" customFormat="1" ht="18.75" customHeight="1" outlineLevel="2">
      <c r="A170" s="42" t="s">
        <v>231</v>
      </c>
      <c r="B170" s="43" t="s">
        <v>180</v>
      </c>
      <c r="C170" s="42" t="s">
        <v>230</v>
      </c>
      <c r="D170" s="6">
        <v>1161.2</v>
      </c>
      <c r="E170" s="6">
        <v>40903.339999999997</v>
      </c>
      <c r="F170" s="6">
        <v>62.32</v>
      </c>
      <c r="G170" s="6">
        <v>581.29999999999995</v>
      </c>
      <c r="H170" s="6">
        <v>13905.12</v>
      </c>
      <c r="I170" s="6">
        <v>31.2</v>
      </c>
      <c r="J170" s="6">
        <v>120.9</v>
      </c>
      <c r="K170" s="6">
        <v>507.78</v>
      </c>
      <c r="L170" s="6">
        <v>6.49</v>
      </c>
      <c r="M170" s="44">
        <v>1863.4</v>
      </c>
      <c r="N170" s="13">
        <f t="shared" si="15"/>
        <v>37.268000000000001</v>
      </c>
      <c r="O170" s="13"/>
      <c r="P170" s="13">
        <f t="shared" si="22"/>
        <v>37.268000000000001</v>
      </c>
      <c r="Q170" s="44">
        <v>55316.24</v>
      </c>
      <c r="R170" s="44">
        <v>6577.94</v>
      </c>
      <c r="S170" s="44">
        <v>61894.18</v>
      </c>
      <c r="T170" s="44">
        <v>6146.25</v>
      </c>
      <c r="U170" s="44">
        <v>207.04</v>
      </c>
      <c r="V170" s="13">
        <f t="shared" si="21"/>
        <v>29.685649887302777</v>
      </c>
      <c r="W170" s="13">
        <f t="shared" si="17"/>
        <v>33.215723945476007</v>
      </c>
      <c r="X170" s="13">
        <f t="shared" si="18"/>
        <v>1490</v>
      </c>
      <c r="Y170" s="13">
        <f t="shared" si="19"/>
        <v>745</v>
      </c>
      <c r="Z170" s="13">
        <f t="shared" si="20"/>
        <v>745</v>
      </c>
      <c r="AA170" s="45"/>
    </row>
    <row r="171" spans="1:27" s="46" customFormat="1" ht="18.75" customHeight="1" outlineLevel="2">
      <c r="A171" s="42" t="s">
        <v>232</v>
      </c>
      <c r="B171" s="43" t="s">
        <v>180</v>
      </c>
      <c r="C171" s="42" t="s">
        <v>230</v>
      </c>
      <c r="D171" s="6">
        <v>706.8</v>
      </c>
      <c r="E171" s="6">
        <v>25239.34</v>
      </c>
      <c r="F171" s="6">
        <v>67.62</v>
      </c>
      <c r="G171" s="6">
        <v>300</v>
      </c>
      <c r="H171" s="6">
        <v>7097.88</v>
      </c>
      <c r="I171" s="6">
        <v>28.7</v>
      </c>
      <c r="J171" s="6">
        <v>38.4</v>
      </c>
      <c r="K171" s="6">
        <v>161.28</v>
      </c>
      <c r="L171" s="6">
        <v>3.67</v>
      </c>
      <c r="M171" s="44">
        <v>1045.2</v>
      </c>
      <c r="N171" s="13">
        <f t="shared" si="15"/>
        <v>20.904</v>
      </c>
      <c r="O171" s="13"/>
      <c r="P171" s="13">
        <f t="shared" si="22"/>
        <v>20.904</v>
      </c>
      <c r="Q171" s="44">
        <v>32498.5</v>
      </c>
      <c r="R171" s="44">
        <v>3820.9</v>
      </c>
      <c r="S171" s="44">
        <v>36319.4</v>
      </c>
      <c r="T171" s="44">
        <v>4642.6400000000003</v>
      </c>
      <c r="U171" s="44">
        <v>149.31</v>
      </c>
      <c r="V171" s="13">
        <f t="shared" si="21"/>
        <v>31.093092231151932</v>
      </c>
      <c r="W171" s="13">
        <f t="shared" si="17"/>
        <v>34.74875621890547</v>
      </c>
      <c r="X171" s="13">
        <f t="shared" si="18"/>
        <v>836</v>
      </c>
      <c r="Y171" s="13">
        <f t="shared" si="19"/>
        <v>418</v>
      </c>
      <c r="Z171" s="13">
        <f t="shared" si="20"/>
        <v>418</v>
      </c>
      <c r="AA171" s="45"/>
    </row>
    <row r="172" spans="1:27" s="46" customFormat="1" ht="18.75" customHeight="1" outlineLevel="2">
      <c r="A172" s="42" t="s">
        <v>233</v>
      </c>
      <c r="B172" s="43" t="s">
        <v>180</v>
      </c>
      <c r="C172" s="42" t="s">
        <v>230</v>
      </c>
      <c r="D172" s="6">
        <v>557.5</v>
      </c>
      <c r="E172" s="6">
        <v>19678.14</v>
      </c>
      <c r="F172" s="6">
        <v>64.77</v>
      </c>
      <c r="G172" s="6">
        <v>252.6</v>
      </c>
      <c r="H172" s="6">
        <v>6069.04</v>
      </c>
      <c r="I172" s="6">
        <v>29.34</v>
      </c>
      <c r="J172" s="6">
        <v>50.7</v>
      </c>
      <c r="K172" s="6">
        <v>212.94</v>
      </c>
      <c r="L172" s="6">
        <v>5.89</v>
      </c>
      <c r="M172" s="44">
        <v>860.8</v>
      </c>
      <c r="N172" s="13">
        <f t="shared" si="15"/>
        <v>17.215999999999998</v>
      </c>
      <c r="O172" s="13"/>
      <c r="P172" s="13">
        <f t="shared" si="22"/>
        <v>17.215999999999998</v>
      </c>
      <c r="Q172" s="44">
        <v>25960.12</v>
      </c>
      <c r="R172" s="44">
        <v>3130.06</v>
      </c>
      <c r="S172" s="44">
        <v>29090.18</v>
      </c>
      <c r="T172" s="44">
        <v>5192.0200000000004</v>
      </c>
      <c r="U172" s="44">
        <v>172.16</v>
      </c>
      <c r="V172" s="13">
        <f t="shared" si="21"/>
        <v>30.158131970260225</v>
      </c>
      <c r="W172" s="13">
        <f t="shared" si="17"/>
        <v>33.794354089219333</v>
      </c>
      <c r="X172" s="13">
        <f t="shared" si="18"/>
        <v>688</v>
      </c>
      <c r="Y172" s="13">
        <f t="shared" si="19"/>
        <v>344</v>
      </c>
      <c r="Z172" s="13">
        <f t="shared" si="20"/>
        <v>344</v>
      </c>
      <c r="AA172" s="45"/>
    </row>
    <row r="173" spans="1:27" s="46" customFormat="1" ht="18.75" customHeight="1" outlineLevel="2">
      <c r="A173" s="42" t="s">
        <v>234</v>
      </c>
      <c r="B173" s="43" t="s">
        <v>180</v>
      </c>
      <c r="C173" s="42" t="s">
        <v>230</v>
      </c>
      <c r="D173" s="6">
        <v>1862.7</v>
      </c>
      <c r="E173" s="6">
        <v>63760.74</v>
      </c>
      <c r="F173" s="6">
        <v>49.8</v>
      </c>
      <c r="G173" s="6">
        <v>1645.4</v>
      </c>
      <c r="H173" s="6">
        <v>39477.519999999997</v>
      </c>
      <c r="I173" s="6">
        <v>43.99</v>
      </c>
      <c r="J173" s="6">
        <v>232.5</v>
      </c>
      <c r="K173" s="6">
        <v>976.5</v>
      </c>
      <c r="L173" s="6">
        <v>6.22</v>
      </c>
      <c r="M173" s="44">
        <v>3740.6</v>
      </c>
      <c r="N173" s="13">
        <f t="shared" si="15"/>
        <v>74.811999999999998</v>
      </c>
      <c r="O173" s="13"/>
      <c r="P173" s="13">
        <f t="shared" si="22"/>
        <v>74.811999999999998</v>
      </c>
      <c r="Q173" s="44">
        <v>104214.76</v>
      </c>
      <c r="R173" s="44">
        <v>12045.7</v>
      </c>
      <c r="S173" s="44">
        <v>116260.46</v>
      </c>
      <c r="T173" s="44">
        <v>4008.26</v>
      </c>
      <c r="U173" s="44">
        <v>143.87</v>
      </c>
      <c r="V173" s="13">
        <f t="shared" si="21"/>
        <v>27.860439501684223</v>
      </c>
      <c r="W173" s="13">
        <f t="shared" si="17"/>
        <v>31.080698283697807</v>
      </c>
      <c r="X173" s="13">
        <f t="shared" si="18"/>
        <v>2992</v>
      </c>
      <c r="Y173" s="13">
        <f t="shared" si="19"/>
        <v>1496</v>
      </c>
      <c r="Z173" s="13">
        <f t="shared" si="20"/>
        <v>1496</v>
      </c>
      <c r="AA173" s="45"/>
    </row>
    <row r="174" spans="1:27" s="46" customFormat="1" ht="18.75" customHeight="1" outlineLevel="2">
      <c r="A174" s="42" t="s">
        <v>235</v>
      </c>
      <c r="B174" s="43" t="s">
        <v>180</v>
      </c>
      <c r="C174" s="42" t="s">
        <v>230</v>
      </c>
      <c r="D174" s="6">
        <v>5926.3</v>
      </c>
      <c r="E174" s="6">
        <v>210205.76</v>
      </c>
      <c r="F174" s="6">
        <v>63.47</v>
      </c>
      <c r="G174" s="6">
        <v>2799.1</v>
      </c>
      <c r="H174" s="6">
        <v>67104.399999999994</v>
      </c>
      <c r="I174" s="6">
        <v>29.98</v>
      </c>
      <c r="J174" s="6">
        <v>611.20000000000005</v>
      </c>
      <c r="K174" s="6">
        <v>2567.04</v>
      </c>
      <c r="L174" s="6">
        <v>6.55</v>
      </c>
      <c r="M174" s="44">
        <v>9336.6</v>
      </c>
      <c r="N174" s="13">
        <f t="shared" si="15"/>
        <v>186.732</v>
      </c>
      <c r="O174" s="13"/>
      <c r="P174" s="13">
        <f t="shared" si="22"/>
        <v>186.732</v>
      </c>
      <c r="Q174" s="44">
        <v>279877.2</v>
      </c>
      <c r="R174" s="44">
        <v>33574.620000000003</v>
      </c>
      <c r="S174" s="44">
        <v>313451.82</v>
      </c>
      <c r="T174" s="44">
        <v>5280.7</v>
      </c>
      <c r="U174" s="44">
        <v>176.16</v>
      </c>
      <c r="V174" s="13">
        <f t="shared" si="21"/>
        <v>29.976351134245871</v>
      </c>
      <c r="W174" s="13">
        <f t="shared" si="17"/>
        <v>33.572373240794292</v>
      </c>
      <c r="X174" s="13">
        <f t="shared" si="18"/>
        <v>7470</v>
      </c>
      <c r="Y174" s="13">
        <f t="shared" si="19"/>
        <v>3735</v>
      </c>
      <c r="Z174" s="13">
        <f t="shared" si="20"/>
        <v>3735</v>
      </c>
      <c r="AA174" s="45"/>
    </row>
    <row r="175" spans="1:27" s="46" customFormat="1" ht="18.75" customHeight="1" outlineLevel="2">
      <c r="A175" s="42" t="s">
        <v>236</v>
      </c>
      <c r="B175" s="43" t="s">
        <v>180</v>
      </c>
      <c r="C175" s="42" t="s">
        <v>237</v>
      </c>
      <c r="D175" s="6">
        <v>5750.5</v>
      </c>
      <c r="E175" s="6">
        <v>202868.58</v>
      </c>
      <c r="F175" s="6">
        <v>62.67</v>
      </c>
      <c r="G175" s="6">
        <v>2918.4</v>
      </c>
      <c r="H175" s="6">
        <v>69831.399999999994</v>
      </c>
      <c r="I175" s="6">
        <v>31.8</v>
      </c>
      <c r="J175" s="6">
        <v>507.1</v>
      </c>
      <c r="K175" s="6">
        <v>2129.8200000000002</v>
      </c>
      <c r="L175" s="6">
        <v>5.53</v>
      </c>
      <c r="M175" s="44">
        <v>9176</v>
      </c>
      <c r="N175" s="13">
        <f t="shared" si="15"/>
        <v>183.52</v>
      </c>
      <c r="O175" s="13">
        <f>N175</f>
        <v>183.52</v>
      </c>
      <c r="P175" s="13"/>
      <c r="Q175" s="44">
        <v>274829.8</v>
      </c>
      <c r="R175" s="44">
        <v>32632.240000000002</v>
      </c>
      <c r="S175" s="44">
        <v>307462.03999999998</v>
      </c>
      <c r="T175" s="44">
        <v>5496.6</v>
      </c>
      <c r="U175" s="44">
        <v>183.52</v>
      </c>
      <c r="V175" s="13">
        <f t="shared" si="21"/>
        <v>29.950937227550128</v>
      </c>
      <c r="W175" s="13">
        <f t="shared" si="17"/>
        <v>33.507197035745421</v>
      </c>
      <c r="X175" s="13">
        <f t="shared" si="18"/>
        <v>14682</v>
      </c>
      <c r="Y175" s="13">
        <f t="shared" si="19"/>
        <v>7341</v>
      </c>
      <c r="Z175" s="13">
        <f t="shared" si="20"/>
        <v>7341</v>
      </c>
      <c r="AA175" s="45"/>
    </row>
    <row r="176" spans="1:27" s="46" customFormat="1" ht="18.75" customHeight="1" outlineLevel="2">
      <c r="A176" s="42" t="s">
        <v>238</v>
      </c>
      <c r="B176" s="43" t="s">
        <v>180</v>
      </c>
      <c r="C176" s="42" t="s">
        <v>239</v>
      </c>
      <c r="D176" s="6">
        <v>1704.1</v>
      </c>
      <c r="E176" s="6">
        <v>61996.92</v>
      </c>
      <c r="F176" s="6">
        <v>63.11</v>
      </c>
      <c r="G176" s="6">
        <v>825.6</v>
      </c>
      <c r="H176" s="6">
        <v>19737.88</v>
      </c>
      <c r="I176" s="6">
        <v>30.58</v>
      </c>
      <c r="J176" s="6">
        <v>170.5</v>
      </c>
      <c r="K176" s="6">
        <v>716.1</v>
      </c>
      <c r="L176" s="6">
        <v>6.31</v>
      </c>
      <c r="M176" s="44">
        <v>2700.2</v>
      </c>
      <c r="N176" s="13">
        <f t="shared" si="15"/>
        <v>54.003999999999998</v>
      </c>
      <c r="O176" s="13">
        <f>N176</f>
        <v>54.003999999999998</v>
      </c>
      <c r="P176" s="13"/>
      <c r="Q176" s="44">
        <v>82450.899999999994</v>
      </c>
      <c r="R176" s="44">
        <v>9775.7000000000007</v>
      </c>
      <c r="S176" s="44">
        <v>92226.6</v>
      </c>
      <c r="T176" s="44">
        <v>6342.38</v>
      </c>
      <c r="U176" s="44">
        <v>207.71</v>
      </c>
      <c r="V176" s="13">
        <f t="shared" si="21"/>
        <v>30.535108510480704</v>
      </c>
      <c r="W176" s="13">
        <f t="shared" si="17"/>
        <v>34.15546996518777</v>
      </c>
      <c r="X176" s="13">
        <f t="shared" si="18"/>
        <v>4320</v>
      </c>
      <c r="Y176" s="13">
        <f t="shared" si="19"/>
        <v>2160</v>
      </c>
      <c r="Z176" s="13">
        <f t="shared" si="20"/>
        <v>2160</v>
      </c>
      <c r="AA176" s="45"/>
    </row>
    <row r="177" spans="1:27" s="46" customFormat="1" ht="18.75" customHeight="1" outlineLevel="2">
      <c r="A177" s="42" t="s">
        <v>240</v>
      </c>
      <c r="B177" s="43" t="s">
        <v>180</v>
      </c>
      <c r="C177" s="42" t="s">
        <v>239</v>
      </c>
      <c r="D177" s="6">
        <v>584.79999999999995</v>
      </c>
      <c r="E177" s="6">
        <v>20852.34</v>
      </c>
      <c r="F177" s="6">
        <v>68.81</v>
      </c>
      <c r="G177" s="6">
        <v>260.89999999999998</v>
      </c>
      <c r="H177" s="6">
        <v>6324.48</v>
      </c>
      <c r="I177" s="6">
        <v>30.7</v>
      </c>
      <c r="J177" s="6">
        <v>4.2</v>
      </c>
      <c r="K177" s="6">
        <v>17.64</v>
      </c>
      <c r="L177" s="6">
        <v>0.49</v>
      </c>
      <c r="M177" s="44">
        <v>849.9</v>
      </c>
      <c r="N177" s="13">
        <f t="shared" si="15"/>
        <v>16.998000000000001</v>
      </c>
      <c r="O177" s="13"/>
      <c r="P177" s="13">
        <f>N177</f>
        <v>16.998000000000001</v>
      </c>
      <c r="Q177" s="44">
        <v>27194.46</v>
      </c>
      <c r="R177" s="44">
        <v>3396.62</v>
      </c>
      <c r="S177" s="44">
        <v>30591.08</v>
      </c>
      <c r="T177" s="44">
        <v>3399.31</v>
      </c>
      <c r="U177" s="44">
        <v>106.24</v>
      </c>
      <c r="V177" s="13">
        <f t="shared" si="21"/>
        <v>31.997246734909989</v>
      </c>
      <c r="W177" s="13">
        <f t="shared" si="17"/>
        <v>35.993740440051774</v>
      </c>
      <c r="X177" s="13">
        <f t="shared" si="18"/>
        <v>680</v>
      </c>
      <c r="Y177" s="13">
        <f t="shared" si="19"/>
        <v>340</v>
      </c>
      <c r="Z177" s="13">
        <f t="shared" si="20"/>
        <v>340</v>
      </c>
      <c r="AA177" s="45"/>
    </row>
    <row r="178" spans="1:27" s="46" customFormat="1" ht="18.75" customHeight="1" outlineLevel="2">
      <c r="A178" s="42" t="s">
        <v>241</v>
      </c>
      <c r="B178" s="43" t="s">
        <v>180</v>
      </c>
      <c r="C178" s="42" t="s">
        <v>242</v>
      </c>
      <c r="D178" s="6">
        <v>8361.2000000000007</v>
      </c>
      <c r="E178" s="6">
        <v>297571.09999999998</v>
      </c>
      <c r="F178" s="6">
        <v>63.09</v>
      </c>
      <c r="G178" s="6">
        <v>3945.9</v>
      </c>
      <c r="H178" s="6">
        <v>95272.68</v>
      </c>
      <c r="I178" s="6">
        <v>29.77</v>
      </c>
      <c r="J178" s="6">
        <v>945.8</v>
      </c>
      <c r="K178" s="6">
        <v>3972.36</v>
      </c>
      <c r="L178" s="6">
        <v>7.14</v>
      </c>
      <c r="M178" s="44">
        <v>13252.9</v>
      </c>
      <c r="N178" s="13">
        <f t="shared" si="15"/>
        <v>265.05799999999999</v>
      </c>
      <c r="O178" s="13">
        <f>N178</f>
        <v>265.05799999999999</v>
      </c>
      <c r="P178" s="13"/>
      <c r="Q178" s="44">
        <v>396816.14</v>
      </c>
      <c r="R178" s="44">
        <v>47778.82</v>
      </c>
      <c r="S178" s="44">
        <v>444594.96</v>
      </c>
      <c r="T178" s="44">
        <v>5022.99</v>
      </c>
      <c r="U178" s="44">
        <v>167.76</v>
      </c>
      <c r="V178" s="13">
        <f t="shared" si="21"/>
        <v>29.94183461732904</v>
      </c>
      <c r="W178" s="13">
        <f t="shared" si="17"/>
        <v>33.546994242769507</v>
      </c>
      <c r="X178" s="13">
        <f t="shared" si="18"/>
        <v>21204</v>
      </c>
      <c r="Y178" s="13">
        <f t="shared" si="19"/>
        <v>10602</v>
      </c>
      <c r="Z178" s="13">
        <f t="shared" si="20"/>
        <v>10602</v>
      </c>
      <c r="AA178" s="45"/>
    </row>
    <row r="179" spans="1:27" s="46" customFormat="1" ht="18.75" customHeight="1" outlineLevel="2">
      <c r="A179" s="42" t="s">
        <v>243</v>
      </c>
      <c r="B179" s="43" t="s">
        <v>180</v>
      </c>
      <c r="C179" s="42" t="s">
        <v>244</v>
      </c>
      <c r="D179" s="6">
        <v>606.79999999999995</v>
      </c>
      <c r="E179" s="6">
        <v>20025.54</v>
      </c>
      <c r="F179" s="6">
        <v>52.49</v>
      </c>
      <c r="G179" s="6">
        <v>457</v>
      </c>
      <c r="H179" s="6">
        <v>10730.12</v>
      </c>
      <c r="I179" s="6">
        <v>39.53</v>
      </c>
      <c r="J179" s="6">
        <v>92.3</v>
      </c>
      <c r="K179" s="6">
        <v>387.66</v>
      </c>
      <c r="L179" s="6">
        <v>7.98</v>
      </c>
      <c r="M179" s="44">
        <v>1156.0999999999999</v>
      </c>
      <c r="N179" s="13">
        <f t="shared" si="15"/>
        <v>23.122</v>
      </c>
      <c r="O179" s="13"/>
      <c r="P179" s="13">
        <f>N179</f>
        <v>23.122</v>
      </c>
      <c r="Q179" s="44">
        <v>31143.32</v>
      </c>
      <c r="R179" s="44">
        <v>3304.66</v>
      </c>
      <c r="S179" s="44">
        <v>34447.980000000003</v>
      </c>
      <c r="T179" s="44">
        <v>4449.05</v>
      </c>
      <c r="U179" s="44">
        <v>165.16</v>
      </c>
      <c r="V179" s="13">
        <f t="shared" si="21"/>
        <v>26.938257936164693</v>
      </c>
      <c r="W179" s="13">
        <f t="shared" si="17"/>
        <v>29.796713087103196</v>
      </c>
      <c r="X179" s="13">
        <f t="shared" si="18"/>
        <v>924</v>
      </c>
      <c r="Y179" s="13">
        <f t="shared" si="19"/>
        <v>462</v>
      </c>
      <c r="Z179" s="13">
        <f t="shared" si="20"/>
        <v>462</v>
      </c>
      <c r="AA179" s="45"/>
    </row>
    <row r="180" spans="1:27" s="46" customFormat="1" ht="18.75" customHeight="1" outlineLevel="2">
      <c r="A180" s="42" t="s">
        <v>245</v>
      </c>
      <c r="B180" s="43" t="s">
        <v>180</v>
      </c>
      <c r="C180" s="42" t="s">
        <v>246</v>
      </c>
      <c r="D180" s="6">
        <v>400.2</v>
      </c>
      <c r="E180" s="6">
        <v>14378.96</v>
      </c>
      <c r="F180" s="6">
        <v>71.599999999999994</v>
      </c>
      <c r="G180" s="6">
        <v>138.80000000000001</v>
      </c>
      <c r="H180" s="6">
        <v>3410.12</v>
      </c>
      <c r="I180" s="6">
        <v>24.83</v>
      </c>
      <c r="J180" s="6">
        <v>19.899999999999999</v>
      </c>
      <c r="K180" s="6">
        <v>83.58</v>
      </c>
      <c r="L180" s="6">
        <v>3.56</v>
      </c>
      <c r="M180" s="44">
        <v>558.9</v>
      </c>
      <c r="N180" s="13">
        <f t="shared" si="15"/>
        <v>11.177999999999999</v>
      </c>
      <c r="O180" s="13"/>
      <c r="P180" s="13">
        <f>N180</f>
        <v>11.177999999999999</v>
      </c>
      <c r="Q180" s="44">
        <v>17872.66</v>
      </c>
      <c r="R180" s="44">
        <v>2291.1</v>
      </c>
      <c r="S180" s="44">
        <v>20163.759999999998</v>
      </c>
      <c r="T180" s="44">
        <v>4468.17</v>
      </c>
      <c r="U180" s="44">
        <v>139.72999999999999</v>
      </c>
      <c r="V180" s="13">
        <f t="shared" si="21"/>
        <v>31.978278761853641</v>
      </c>
      <c r="W180" s="13">
        <f t="shared" si="17"/>
        <v>36.077580962605118</v>
      </c>
      <c r="X180" s="13">
        <f t="shared" si="18"/>
        <v>448</v>
      </c>
      <c r="Y180" s="13">
        <f t="shared" si="19"/>
        <v>224</v>
      </c>
      <c r="Z180" s="13">
        <f t="shared" si="20"/>
        <v>224</v>
      </c>
      <c r="AA180" s="45"/>
    </row>
    <row r="181" spans="1:27" s="46" customFormat="1" ht="18.75" customHeight="1" outlineLevel="2">
      <c r="A181" s="42" t="s">
        <v>247</v>
      </c>
      <c r="B181" s="43" t="s">
        <v>180</v>
      </c>
      <c r="C181" s="42" t="s">
        <v>248</v>
      </c>
      <c r="D181" s="6">
        <v>758</v>
      </c>
      <c r="E181" s="6">
        <v>26401.48</v>
      </c>
      <c r="F181" s="6">
        <v>48.93</v>
      </c>
      <c r="G181" s="6">
        <v>667.3</v>
      </c>
      <c r="H181" s="6">
        <v>16291.36</v>
      </c>
      <c r="I181" s="6">
        <v>43.07</v>
      </c>
      <c r="J181" s="6">
        <v>123.9</v>
      </c>
      <c r="K181" s="6">
        <v>520.38</v>
      </c>
      <c r="L181" s="6">
        <v>8</v>
      </c>
      <c r="M181" s="44">
        <v>1549.2</v>
      </c>
      <c r="N181" s="13">
        <f t="shared" si="15"/>
        <v>30.984000000000002</v>
      </c>
      <c r="O181" s="13"/>
      <c r="P181" s="13">
        <f>N181</f>
        <v>30.984000000000002</v>
      </c>
      <c r="Q181" s="44">
        <v>43213.22</v>
      </c>
      <c r="R181" s="44">
        <v>5298.22</v>
      </c>
      <c r="S181" s="44">
        <v>48511.44</v>
      </c>
      <c r="T181" s="44">
        <v>4321.32</v>
      </c>
      <c r="U181" s="44">
        <v>154.91999999999999</v>
      </c>
      <c r="V181" s="13">
        <f t="shared" si="21"/>
        <v>27.893893622514845</v>
      </c>
      <c r="W181" s="13">
        <f t="shared" si="17"/>
        <v>31.313865220759102</v>
      </c>
      <c r="X181" s="13">
        <f t="shared" si="18"/>
        <v>1240</v>
      </c>
      <c r="Y181" s="13">
        <f t="shared" si="19"/>
        <v>620</v>
      </c>
      <c r="Z181" s="13">
        <f t="shared" si="20"/>
        <v>620</v>
      </c>
      <c r="AA181" s="45"/>
    </row>
    <row r="182" spans="1:27" s="46" customFormat="1" ht="18.75" customHeight="1" outlineLevel="2">
      <c r="A182" s="42" t="s">
        <v>249</v>
      </c>
      <c r="B182" s="43" t="s">
        <v>180</v>
      </c>
      <c r="C182" s="42" t="s">
        <v>250</v>
      </c>
      <c r="D182" s="6">
        <v>4220.1000000000004</v>
      </c>
      <c r="E182" s="6">
        <v>151277.54</v>
      </c>
      <c r="F182" s="6">
        <v>60.17</v>
      </c>
      <c r="G182" s="6">
        <v>2438.1</v>
      </c>
      <c r="H182" s="6">
        <v>56990.6</v>
      </c>
      <c r="I182" s="6">
        <v>34.76</v>
      </c>
      <c r="J182" s="6">
        <v>355.6</v>
      </c>
      <c r="K182" s="6">
        <v>1493.52</v>
      </c>
      <c r="L182" s="6">
        <v>5.07</v>
      </c>
      <c r="M182" s="44">
        <v>7013.8</v>
      </c>
      <c r="N182" s="13">
        <f t="shared" si="15"/>
        <v>140.27600000000001</v>
      </c>
      <c r="O182" s="13">
        <f>N182</f>
        <v>140.27600000000001</v>
      </c>
      <c r="P182" s="13"/>
      <c r="Q182" s="44">
        <v>209761.66</v>
      </c>
      <c r="R182" s="44">
        <v>22855.919999999998</v>
      </c>
      <c r="S182" s="44">
        <v>232617.58</v>
      </c>
      <c r="T182" s="44">
        <v>6766.51</v>
      </c>
      <c r="U182" s="44">
        <v>226.25</v>
      </c>
      <c r="V182" s="13">
        <f t="shared" si="21"/>
        <v>29.90699193019476</v>
      </c>
      <c r="W182" s="13">
        <f t="shared" si="17"/>
        <v>33.165699050443408</v>
      </c>
      <c r="X182" s="13">
        <f t="shared" si="18"/>
        <v>11222</v>
      </c>
      <c r="Y182" s="13">
        <f t="shared" si="19"/>
        <v>5611</v>
      </c>
      <c r="Z182" s="13">
        <f t="shared" si="20"/>
        <v>5611</v>
      </c>
      <c r="AA182" s="45"/>
    </row>
    <row r="183" spans="1:27" s="46" customFormat="1" ht="18.75" customHeight="1" outlineLevel="2">
      <c r="A183" s="42" t="s">
        <v>251</v>
      </c>
      <c r="B183" s="43" t="s">
        <v>180</v>
      </c>
      <c r="C183" s="42" t="s">
        <v>252</v>
      </c>
      <c r="D183" s="6">
        <v>2023.2</v>
      </c>
      <c r="E183" s="6">
        <v>68311.960000000006</v>
      </c>
      <c r="F183" s="6">
        <v>47.1</v>
      </c>
      <c r="G183" s="6">
        <v>1929.7</v>
      </c>
      <c r="H183" s="6">
        <v>45433.48</v>
      </c>
      <c r="I183" s="6">
        <v>44.92</v>
      </c>
      <c r="J183" s="6">
        <v>342.9</v>
      </c>
      <c r="K183" s="6">
        <v>1440.18</v>
      </c>
      <c r="L183" s="6">
        <v>7.98</v>
      </c>
      <c r="M183" s="44">
        <v>4295.8</v>
      </c>
      <c r="N183" s="13">
        <f t="shared" si="15"/>
        <v>85.915999999999997</v>
      </c>
      <c r="O183" s="13">
        <f>N183</f>
        <v>85.915999999999997</v>
      </c>
      <c r="P183" s="13"/>
      <c r="Q183" s="44">
        <v>115185.62</v>
      </c>
      <c r="R183" s="44">
        <v>11844.78</v>
      </c>
      <c r="S183" s="44">
        <v>127030.39999999999</v>
      </c>
      <c r="T183" s="44">
        <v>2399.6999999999998</v>
      </c>
      <c r="U183" s="44">
        <v>89.5</v>
      </c>
      <c r="V183" s="13">
        <f t="shared" si="21"/>
        <v>26.81354346105498</v>
      </c>
      <c r="W183" s="13">
        <f t="shared" si="17"/>
        <v>29.570836631128078</v>
      </c>
      <c r="X183" s="13">
        <f t="shared" si="18"/>
        <v>6874</v>
      </c>
      <c r="Y183" s="13">
        <f t="shared" si="19"/>
        <v>3437</v>
      </c>
      <c r="Z183" s="13">
        <f t="shared" si="20"/>
        <v>3437</v>
      </c>
      <c r="AA183" s="45"/>
    </row>
    <row r="184" spans="1:27" s="46" customFormat="1" ht="18.75" customHeight="1" outlineLevel="2">
      <c r="A184" s="42" t="s">
        <v>253</v>
      </c>
      <c r="B184" s="43" t="s">
        <v>180</v>
      </c>
      <c r="C184" s="42" t="s">
        <v>252</v>
      </c>
      <c r="D184" s="6">
        <v>1727.9</v>
      </c>
      <c r="E184" s="6">
        <v>59131.26</v>
      </c>
      <c r="F184" s="6">
        <v>57.8</v>
      </c>
      <c r="G184" s="6">
        <v>1058.5999999999999</v>
      </c>
      <c r="H184" s="6">
        <v>25022.720000000001</v>
      </c>
      <c r="I184" s="6">
        <v>35.409999999999997</v>
      </c>
      <c r="J184" s="6">
        <v>202.8</v>
      </c>
      <c r="K184" s="6">
        <v>851.76</v>
      </c>
      <c r="L184" s="6">
        <v>6.78</v>
      </c>
      <c r="M184" s="44">
        <v>2989.3</v>
      </c>
      <c r="N184" s="13">
        <f t="shared" si="15"/>
        <v>59.786000000000001</v>
      </c>
      <c r="O184" s="13">
        <f>N184</f>
        <v>59.786000000000001</v>
      </c>
      <c r="P184" s="13"/>
      <c r="Q184" s="44">
        <v>85005.74</v>
      </c>
      <c r="R184" s="44">
        <v>9580.14</v>
      </c>
      <c r="S184" s="44">
        <v>94585.88</v>
      </c>
      <c r="T184" s="44">
        <v>3269.45</v>
      </c>
      <c r="U184" s="44">
        <v>114.97</v>
      </c>
      <c r="V184" s="13">
        <f t="shared" si="21"/>
        <v>28.436670792493224</v>
      </c>
      <c r="W184" s="13">
        <f t="shared" si="17"/>
        <v>31.641481283243568</v>
      </c>
      <c r="X184" s="13">
        <f t="shared" si="18"/>
        <v>4782</v>
      </c>
      <c r="Y184" s="13">
        <f t="shared" si="19"/>
        <v>2391</v>
      </c>
      <c r="Z184" s="13">
        <f t="shared" si="20"/>
        <v>2391</v>
      </c>
      <c r="AA184" s="45"/>
    </row>
    <row r="185" spans="1:27" s="46" customFormat="1" ht="18.75" customHeight="1" outlineLevel="2">
      <c r="A185" s="42" t="s">
        <v>254</v>
      </c>
      <c r="B185" s="43" t="s">
        <v>180</v>
      </c>
      <c r="C185" s="42" t="s">
        <v>252</v>
      </c>
      <c r="D185" s="6">
        <v>2417.8000000000002</v>
      </c>
      <c r="E185" s="6">
        <v>84642.02</v>
      </c>
      <c r="F185" s="6">
        <v>78.66</v>
      </c>
      <c r="G185" s="6">
        <v>558.1</v>
      </c>
      <c r="H185" s="6">
        <v>13423.6</v>
      </c>
      <c r="I185" s="6">
        <v>18.16</v>
      </c>
      <c r="J185" s="6">
        <v>97.7</v>
      </c>
      <c r="K185" s="6">
        <v>410.34</v>
      </c>
      <c r="L185" s="6">
        <v>3.18</v>
      </c>
      <c r="M185" s="44">
        <v>3073.6</v>
      </c>
      <c r="N185" s="13">
        <f t="shared" si="15"/>
        <v>61.472000000000001</v>
      </c>
      <c r="O185" s="13"/>
      <c r="P185" s="13">
        <f>N185</f>
        <v>61.472000000000001</v>
      </c>
      <c r="Q185" s="44">
        <v>98475.96</v>
      </c>
      <c r="R185" s="44">
        <v>12355.4</v>
      </c>
      <c r="S185" s="44">
        <v>110831.36</v>
      </c>
      <c r="T185" s="44">
        <v>5470.89</v>
      </c>
      <c r="U185" s="44">
        <v>170.76</v>
      </c>
      <c r="V185" s="13">
        <f t="shared" si="21"/>
        <v>32.039289432587196</v>
      </c>
      <c r="W185" s="13">
        <f t="shared" si="17"/>
        <v>36.059135866736078</v>
      </c>
      <c r="X185" s="13">
        <f t="shared" si="18"/>
        <v>2458</v>
      </c>
      <c r="Y185" s="13">
        <f t="shared" si="19"/>
        <v>1229</v>
      </c>
      <c r="Z185" s="13">
        <f t="shared" si="20"/>
        <v>1229</v>
      </c>
      <c r="AA185" s="45"/>
    </row>
    <row r="186" spans="1:27" s="46" customFormat="1" ht="18.75" customHeight="1" outlineLevel="2">
      <c r="A186" s="42" t="s">
        <v>255</v>
      </c>
      <c r="B186" s="43" t="s">
        <v>180</v>
      </c>
      <c r="C186" s="42" t="s">
        <v>252</v>
      </c>
      <c r="D186" s="6">
        <v>4502.2</v>
      </c>
      <c r="E186" s="6">
        <v>158238.42000000001</v>
      </c>
      <c r="F186" s="6">
        <v>78.06</v>
      </c>
      <c r="G186" s="6">
        <v>1094.5</v>
      </c>
      <c r="H186" s="6">
        <v>26356.959999999999</v>
      </c>
      <c r="I186" s="6">
        <v>18.98</v>
      </c>
      <c r="J186" s="6">
        <v>171</v>
      </c>
      <c r="K186" s="6">
        <v>718.2</v>
      </c>
      <c r="L186" s="6">
        <v>2.96</v>
      </c>
      <c r="M186" s="44">
        <v>5767.7</v>
      </c>
      <c r="N186" s="13">
        <f t="shared" si="15"/>
        <v>115.354</v>
      </c>
      <c r="O186" s="13"/>
      <c r="P186" s="13">
        <f>N186</f>
        <v>115.354</v>
      </c>
      <c r="Q186" s="44">
        <v>185313.58</v>
      </c>
      <c r="R186" s="44">
        <v>23275.22</v>
      </c>
      <c r="S186" s="44">
        <v>208588.79999999999</v>
      </c>
      <c r="T186" s="44">
        <v>5977.86</v>
      </c>
      <c r="U186" s="44">
        <v>186.05</v>
      </c>
      <c r="V186" s="13">
        <f t="shared" si="21"/>
        <v>32.129545572758637</v>
      </c>
      <c r="W186" s="13">
        <f t="shared" si="17"/>
        <v>36.164987776756767</v>
      </c>
      <c r="X186" s="13">
        <f t="shared" si="18"/>
        <v>4614</v>
      </c>
      <c r="Y186" s="13">
        <f t="shared" si="19"/>
        <v>2307</v>
      </c>
      <c r="Z186" s="13">
        <f t="shared" si="20"/>
        <v>2307</v>
      </c>
      <c r="AA186" s="45"/>
    </row>
    <row r="187" spans="1:27" s="46" customFormat="1" ht="18.75" customHeight="1" outlineLevel="2">
      <c r="A187" s="42" t="s">
        <v>256</v>
      </c>
      <c r="B187" s="43" t="s">
        <v>180</v>
      </c>
      <c r="C187" s="42" t="s">
        <v>252</v>
      </c>
      <c r="D187" s="6">
        <v>2900.1</v>
      </c>
      <c r="E187" s="6">
        <v>99089.38</v>
      </c>
      <c r="F187" s="6">
        <v>51.85</v>
      </c>
      <c r="G187" s="6">
        <v>2246.1</v>
      </c>
      <c r="H187" s="6">
        <v>53980.84</v>
      </c>
      <c r="I187" s="6">
        <v>40.15</v>
      </c>
      <c r="J187" s="6">
        <v>447.5</v>
      </c>
      <c r="K187" s="6">
        <v>1879.5</v>
      </c>
      <c r="L187" s="6">
        <v>8</v>
      </c>
      <c r="M187" s="44">
        <v>5593.7</v>
      </c>
      <c r="N187" s="13">
        <f t="shared" si="15"/>
        <v>111.874</v>
      </c>
      <c r="O187" s="13"/>
      <c r="P187" s="13">
        <f>N187</f>
        <v>111.874</v>
      </c>
      <c r="Q187" s="44">
        <v>154949.72</v>
      </c>
      <c r="R187" s="44">
        <v>18099.099999999999</v>
      </c>
      <c r="S187" s="44">
        <v>173048.82</v>
      </c>
      <c r="T187" s="44">
        <v>4427.13</v>
      </c>
      <c r="U187" s="44">
        <v>159.82</v>
      </c>
      <c r="V187" s="13">
        <f t="shared" si="21"/>
        <v>27.700756207876719</v>
      </c>
      <c r="W187" s="13">
        <f t="shared" si="17"/>
        <v>30.936378425728947</v>
      </c>
      <c r="X187" s="13">
        <f t="shared" si="18"/>
        <v>4474</v>
      </c>
      <c r="Y187" s="13">
        <f t="shared" si="19"/>
        <v>2237</v>
      </c>
      <c r="Z187" s="13">
        <f t="shared" si="20"/>
        <v>2237</v>
      </c>
      <c r="AA187" s="45"/>
    </row>
    <row r="188" spans="1:27" s="46" customFormat="1" ht="18.75" customHeight="1" outlineLevel="2">
      <c r="A188" s="42" t="s">
        <v>257</v>
      </c>
      <c r="B188" s="43" t="s">
        <v>180</v>
      </c>
      <c r="C188" s="42" t="s">
        <v>252</v>
      </c>
      <c r="D188" s="6">
        <v>605.20000000000005</v>
      </c>
      <c r="E188" s="6">
        <v>21269.9</v>
      </c>
      <c r="F188" s="6">
        <v>64.150000000000006</v>
      </c>
      <c r="G188" s="6">
        <v>292.2</v>
      </c>
      <c r="H188" s="6">
        <v>6948.08</v>
      </c>
      <c r="I188" s="6">
        <v>30.97</v>
      </c>
      <c r="J188" s="6">
        <v>46</v>
      </c>
      <c r="K188" s="6">
        <v>193.2</v>
      </c>
      <c r="L188" s="6">
        <v>4.88</v>
      </c>
      <c r="M188" s="44">
        <v>943.4</v>
      </c>
      <c r="N188" s="13">
        <f t="shared" si="15"/>
        <v>18.867999999999999</v>
      </c>
      <c r="O188" s="13">
        <f>N188</f>
        <v>18.867999999999999</v>
      </c>
      <c r="P188" s="13"/>
      <c r="Q188" s="44">
        <v>28411.18</v>
      </c>
      <c r="R188" s="44">
        <v>3313.26</v>
      </c>
      <c r="S188" s="44">
        <v>31724.44</v>
      </c>
      <c r="T188" s="44">
        <v>4058.74</v>
      </c>
      <c r="U188" s="44">
        <v>134.77000000000001</v>
      </c>
      <c r="V188" s="13">
        <f t="shared" si="21"/>
        <v>30.115730337078652</v>
      </c>
      <c r="W188" s="13">
        <f t="shared" si="17"/>
        <v>33.627771888912442</v>
      </c>
      <c r="X188" s="13">
        <f t="shared" si="18"/>
        <v>1510</v>
      </c>
      <c r="Y188" s="13">
        <f t="shared" si="19"/>
        <v>755</v>
      </c>
      <c r="Z188" s="13">
        <f t="shared" si="20"/>
        <v>755</v>
      </c>
      <c r="AA188" s="45"/>
    </row>
    <row r="189" spans="1:27" s="46" customFormat="1" ht="18.75" customHeight="1" outlineLevel="2">
      <c r="A189" s="42" t="s">
        <v>258</v>
      </c>
      <c r="B189" s="43" t="s">
        <v>180</v>
      </c>
      <c r="C189" s="42" t="s">
        <v>252</v>
      </c>
      <c r="D189" s="6">
        <v>1322.8</v>
      </c>
      <c r="E189" s="6">
        <v>46287</v>
      </c>
      <c r="F189" s="6">
        <v>62.6</v>
      </c>
      <c r="G189" s="6">
        <v>682.7</v>
      </c>
      <c r="H189" s="6">
        <v>16354.4</v>
      </c>
      <c r="I189" s="6">
        <v>32.31</v>
      </c>
      <c r="J189" s="6">
        <v>107.6</v>
      </c>
      <c r="K189" s="6">
        <v>451.92</v>
      </c>
      <c r="L189" s="6">
        <v>5.09</v>
      </c>
      <c r="M189" s="44">
        <v>2113.1</v>
      </c>
      <c r="N189" s="13">
        <f t="shared" si="15"/>
        <v>42.262</v>
      </c>
      <c r="O189" s="13"/>
      <c r="P189" s="13">
        <f>N189</f>
        <v>42.262</v>
      </c>
      <c r="Q189" s="44">
        <v>63093.32</v>
      </c>
      <c r="R189" s="44">
        <v>7505.94</v>
      </c>
      <c r="S189" s="44">
        <v>70599.259999999995</v>
      </c>
      <c r="T189" s="44">
        <v>5735.76</v>
      </c>
      <c r="U189" s="44">
        <v>192.1</v>
      </c>
      <c r="V189" s="13">
        <f t="shared" si="21"/>
        <v>29.858179925228338</v>
      </c>
      <c r="W189" s="13">
        <f t="shared" si="17"/>
        <v>33.410278737400027</v>
      </c>
      <c r="X189" s="13">
        <f t="shared" si="18"/>
        <v>1690</v>
      </c>
      <c r="Y189" s="13">
        <f t="shared" si="19"/>
        <v>845</v>
      </c>
      <c r="Z189" s="13">
        <f t="shared" si="20"/>
        <v>845</v>
      </c>
      <c r="AA189" s="45"/>
    </row>
    <row r="190" spans="1:27" s="46" customFormat="1" ht="18.75" customHeight="1" outlineLevel="2">
      <c r="A190" s="42" t="s">
        <v>259</v>
      </c>
      <c r="B190" s="43" t="s">
        <v>180</v>
      </c>
      <c r="C190" s="42" t="s">
        <v>252</v>
      </c>
      <c r="D190" s="6">
        <v>4027.7</v>
      </c>
      <c r="E190" s="6">
        <v>140276.14000000001</v>
      </c>
      <c r="F190" s="6">
        <v>60.36</v>
      </c>
      <c r="G190" s="6">
        <v>2332.5</v>
      </c>
      <c r="H190" s="6">
        <v>55769</v>
      </c>
      <c r="I190" s="6">
        <v>34.96</v>
      </c>
      <c r="J190" s="6">
        <v>312.39999999999998</v>
      </c>
      <c r="K190" s="6">
        <v>1312.08</v>
      </c>
      <c r="L190" s="6">
        <v>4.68</v>
      </c>
      <c r="M190" s="44">
        <v>6672.6</v>
      </c>
      <c r="N190" s="13">
        <f t="shared" si="15"/>
        <v>133.452</v>
      </c>
      <c r="O190" s="13"/>
      <c r="P190" s="13">
        <f>N190</f>
        <v>133.452</v>
      </c>
      <c r="Q190" s="44">
        <v>197357.22</v>
      </c>
      <c r="R190" s="44">
        <v>23205.02</v>
      </c>
      <c r="S190" s="44">
        <v>220562.24</v>
      </c>
      <c r="T190" s="44">
        <v>6366.36</v>
      </c>
      <c r="U190" s="44">
        <v>215.25</v>
      </c>
      <c r="V190" s="13">
        <f t="shared" si="21"/>
        <v>29.577259239277041</v>
      </c>
      <c r="W190" s="13">
        <f t="shared" si="17"/>
        <v>33.05491712375985</v>
      </c>
      <c r="X190" s="13">
        <f t="shared" si="18"/>
        <v>5338</v>
      </c>
      <c r="Y190" s="13">
        <f t="shared" si="19"/>
        <v>2669</v>
      </c>
      <c r="Z190" s="13">
        <f t="shared" si="20"/>
        <v>2669</v>
      </c>
      <c r="AA190" s="45"/>
    </row>
    <row r="191" spans="1:27" s="46" customFormat="1" ht="18.75" customHeight="1" outlineLevel="2">
      <c r="A191" s="42" t="s">
        <v>260</v>
      </c>
      <c r="B191" s="43" t="s">
        <v>180</v>
      </c>
      <c r="C191" s="42" t="s">
        <v>252</v>
      </c>
      <c r="D191" s="6">
        <v>744.7</v>
      </c>
      <c r="E191" s="6">
        <v>25803.5</v>
      </c>
      <c r="F191" s="6">
        <v>57.36</v>
      </c>
      <c r="G191" s="6">
        <v>480</v>
      </c>
      <c r="H191" s="6">
        <v>11615.8</v>
      </c>
      <c r="I191" s="6">
        <v>36.97</v>
      </c>
      <c r="J191" s="6">
        <v>73.7</v>
      </c>
      <c r="K191" s="6">
        <v>309.54000000000002</v>
      </c>
      <c r="L191" s="6">
        <v>5.68</v>
      </c>
      <c r="M191" s="44">
        <v>1298.4000000000001</v>
      </c>
      <c r="N191" s="13">
        <f t="shared" si="15"/>
        <v>25.968000000000004</v>
      </c>
      <c r="O191" s="13"/>
      <c r="P191" s="13">
        <f>N191</f>
        <v>25.968000000000004</v>
      </c>
      <c r="Q191" s="44">
        <v>37728.839999999997</v>
      </c>
      <c r="R191" s="44">
        <v>4521.6000000000004</v>
      </c>
      <c r="S191" s="44">
        <v>42250.44</v>
      </c>
      <c r="T191" s="44">
        <v>4192.09</v>
      </c>
      <c r="U191" s="44">
        <v>144.27000000000001</v>
      </c>
      <c r="V191" s="13">
        <f t="shared" si="21"/>
        <v>29.057948243992602</v>
      </c>
      <c r="W191" s="13">
        <f t="shared" si="17"/>
        <v>32.540388170055451</v>
      </c>
      <c r="X191" s="13">
        <f t="shared" si="18"/>
        <v>1038</v>
      </c>
      <c r="Y191" s="13">
        <f t="shared" si="19"/>
        <v>519</v>
      </c>
      <c r="Z191" s="13">
        <f t="shared" si="20"/>
        <v>519</v>
      </c>
      <c r="AA191" s="45"/>
    </row>
    <row r="192" spans="1:27" s="46" customFormat="1" ht="18.75" customHeight="1" outlineLevel="2">
      <c r="A192" s="42" t="s">
        <v>261</v>
      </c>
      <c r="B192" s="43" t="s">
        <v>180</v>
      </c>
      <c r="C192" s="42" t="s">
        <v>252</v>
      </c>
      <c r="D192" s="6">
        <v>2108.6999999999998</v>
      </c>
      <c r="E192" s="6">
        <v>76165.820000000007</v>
      </c>
      <c r="F192" s="6">
        <v>63.93</v>
      </c>
      <c r="G192" s="6">
        <v>926.8</v>
      </c>
      <c r="H192" s="6">
        <v>22118.52</v>
      </c>
      <c r="I192" s="6">
        <v>28.1</v>
      </c>
      <c r="J192" s="6">
        <v>263</v>
      </c>
      <c r="K192" s="6">
        <v>1104.5999999999999</v>
      </c>
      <c r="L192" s="6">
        <v>7.97</v>
      </c>
      <c r="M192" s="44">
        <v>3298.5</v>
      </c>
      <c r="N192" s="13">
        <f t="shared" si="15"/>
        <v>65.97</v>
      </c>
      <c r="O192" s="13"/>
      <c r="P192" s="13">
        <f>N192</f>
        <v>65.97</v>
      </c>
      <c r="Q192" s="44">
        <v>99388.94</v>
      </c>
      <c r="R192" s="44">
        <v>11712.72</v>
      </c>
      <c r="S192" s="44">
        <v>111101.66</v>
      </c>
      <c r="T192" s="44">
        <v>5521.61</v>
      </c>
      <c r="U192" s="44">
        <v>183.25</v>
      </c>
      <c r="V192" s="13">
        <f t="shared" si="21"/>
        <v>30.131556768227984</v>
      </c>
      <c r="W192" s="13">
        <f t="shared" si="17"/>
        <v>33.682479915112928</v>
      </c>
      <c r="X192" s="13">
        <f t="shared" si="18"/>
        <v>2638</v>
      </c>
      <c r="Y192" s="13">
        <f t="shared" si="19"/>
        <v>1319</v>
      </c>
      <c r="Z192" s="13">
        <f t="shared" si="20"/>
        <v>1319</v>
      </c>
      <c r="AA192" s="45"/>
    </row>
    <row r="193" spans="1:27" s="46" customFormat="1" ht="18.75" customHeight="1" outlineLevel="2">
      <c r="A193" s="42" t="s">
        <v>262</v>
      </c>
      <c r="B193" s="43" t="s">
        <v>180</v>
      </c>
      <c r="C193" s="42" t="s">
        <v>263</v>
      </c>
      <c r="D193" s="6">
        <v>11339.7</v>
      </c>
      <c r="E193" s="6">
        <v>396106.74</v>
      </c>
      <c r="F193" s="6">
        <v>69.430000000000007</v>
      </c>
      <c r="G193" s="6">
        <v>4654.3</v>
      </c>
      <c r="H193" s="6">
        <v>110425.08</v>
      </c>
      <c r="I193" s="6">
        <v>28.5</v>
      </c>
      <c r="J193" s="6">
        <v>337.6</v>
      </c>
      <c r="K193" s="6">
        <v>1417.92</v>
      </c>
      <c r="L193" s="6">
        <v>2.0699999999999998</v>
      </c>
      <c r="M193" s="44">
        <v>16331.6</v>
      </c>
      <c r="N193" s="13">
        <f t="shared" si="15"/>
        <v>326.63200000000001</v>
      </c>
      <c r="O193" s="13">
        <f>N193</f>
        <v>326.63200000000001</v>
      </c>
      <c r="P193" s="13"/>
      <c r="Q193" s="44">
        <v>507949.74</v>
      </c>
      <c r="R193" s="44">
        <v>60131.54</v>
      </c>
      <c r="S193" s="44">
        <v>568081.28</v>
      </c>
      <c r="T193" s="44">
        <v>5403.72</v>
      </c>
      <c r="U193" s="44">
        <v>173.74</v>
      </c>
      <c r="V193" s="13">
        <f t="shared" si="21"/>
        <v>31.10226432192804</v>
      </c>
      <c r="W193" s="13">
        <f t="shared" si="17"/>
        <v>34.784177912758089</v>
      </c>
      <c r="X193" s="13">
        <f t="shared" si="18"/>
        <v>26130</v>
      </c>
      <c r="Y193" s="13">
        <f t="shared" si="19"/>
        <v>13065</v>
      </c>
      <c r="Z193" s="13">
        <f t="shared" si="20"/>
        <v>13065</v>
      </c>
      <c r="AA193" s="45"/>
    </row>
    <row r="194" spans="1:27" s="46" customFormat="1" ht="18.75" customHeight="1" outlineLevel="2">
      <c r="A194" s="42" t="s">
        <v>264</v>
      </c>
      <c r="B194" s="43" t="s">
        <v>180</v>
      </c>
      <c r="C194" s="42" t="s">
        <v>263</v>
      </c>
      <c r="D194" s="6">
        <v>402.9</v>
      </c>
      <c r="E194" s="6">
        <v>13846.84</v>
      </c>
      <c r="F194" s="6">
        <v>42.59</v>
      </c>
      <c r="G194" s="6">
        <v>467.5</v>
      </c>
      <c r="H194" s="6">
        <v>10950.28</v>
      </c>
      <c r="I194" s="6">
        <v>49.42</v>
      </c>
      <c r="J194" s="6">
        <v>75.5</v>
      </c>
      <c r="K194" s="6">
        <v>317.10000000000002</v>
      </c>
      <c r="L194" s="6">
        <v>7.98</v>
      </c>
      <c r="M194" s="44">
        <v>945.9</v>
      </c>
      <c r="N194" s="13">
        <f t="shared" si="15"/>
        <v>18.917999999999999</v>
      </c>
      <c r="O194" s="13"/>
      <c r="P194" s="13">
        <f>N194</f>
        <v>18.917999999999999</v>
      </c>
      <c r="Q194" s="44">
        <v>25114.22</v>
      </c>
      <c r="R194" s="44">
        <v>2396.6799999999998</v>
      </c>
      <c r="S194" s="44">
        <v>27510.9</v>
      </c>
      <c r="T194" s="44">
        <v>4185.7</v>
      </c>
      <c r="U194" s="44">
        <v>157.65</v>
      </c>
      <c r="V194" s="13">
        <f t="shared" si="21"/>
        <v>26.550607886668782</v>
      </c>
      <c r="W194" s="13">
        <f t="shared" si="17"/>
        <v>29.084364097684748</v>
      </c>
      <c r="X194" s="13">
        <f t="shared" si="18"/>
        <v>756</v>
      </c>
      <c r="Y194" s="13">
        <f t="shared" si="19"/>
        <v>378</v>
      </c>
      <c r="Z194" s="13">
        <f t="shared" si="20"/>
        <v>378</v>
      </c>
      <c r="AA194" s="45"/>
    </row>
    <row r="195" spans="1:27" s="46" customFormat="1" ht="18.75" customHeight="1" outlineLevel="2">
      <c r="A195" s="42" t="s">
        <v>265</v>
      </c>
      <c r="B195" s="43" t="s">
        <v>180</v>
      </c>
      <c r="C195" s="42" t="s">
        <v>263</v>
      </c>
      <c r="D195" s="6">
        <v>4499.2</v>
      </c>
      <c r="E195" s="6">
        <v>154322</v>
      </c>
      <c r="F195" s="6">
        <v>61.22</v>
      </c>
      <c r="G195" s="6">
        <v>2451.5</v>
      </c>
      <c r="H195" s="6">
        <v>57863</v>
      </c>
      <c r="I195" s="6">
        <v>33.36</v>
      </c>
      <c r="J195" s="6">
        <v>398.7</v>
      </c>
      <c r="K195" s="6">
        <v>1674.54</v>
      </c>
      <c r="L195" s="6">
        <v>5.42</v>
      </c>
      <c r="M195" s="44">
        <v>7349.4</v>
      </c>
      <c r="N195" s="13">
        <f t="shared" si="15"/>
        <v>146.988</v>
      </c>
      <c r="O195" s="13"/>
      <c r="P195" s="13">
        <f t="shared" ref="P195:P202" si="23">N195</f>
        <v>146.988</v>
      </c>
      <c r="Q195" s="44">
        <v>213859.54</v>
      </c>
      <c r="R195" s="44">
        <v>24384.58</v>
      </c>
      <c r="S195" s="44">
        <v>238244.12</v>
      </c>
      <c r="T195" s="44">
        <v>4860.4399999999996</v>
      </c>
      <c r="U195" s="44">
        <v>167.03</v>
      </c>
      <c r="V195" s="13">
        <f t="shared" si="21"/>
        <v>29.09891147576673</v>
      </c>
      <c r="W195" s="13">
        <f t="shared" si="17"/>
        <v>32.416812256782869</v>
      </c>
      <c r="X195" s="13">
        <f t="shared" si="18"/>
        <v>5880</v>
      </c>
      <c r="Y195" s="13">
        <f t="shared" si="19"/>
        <v>2940</v>
      </c>
      <c r="Z195" s="13">
        <f t="shared" si="20"/>
        <v>2940</v>
      </c>
      <c r="AA195" s="45"/>
    </row>
    <row r="196" spans="1:27" s="46" customFormat="1" ht="18.75" customHeight="1" outlineLevel="2">
      <c r="A196" s="42" t="s">
        <v>266</v>
      </c>
      <c r="B196" s="43" t="s">
        <v>180</v>
      </c>
      <c r="C196" s="42" t="s">
        <v>263</v>
      </c>
      <c r="D196" s="6">
        <v>2138.1</v>
      </c>
      <c r="E196" s="6">
        <v>73682.399999999994</v>
      </c>
      <c r="F196" s="6">
        <v>54.36</v>
      </c>
      <c r="G196" s="6">
        <v>1483.7</v>
      </c>
      <c r="H196" s="6">
        <v>35269.360000000001</v>
      </c>
      <c r="I196" s="6">
        <v>37.72</v>
      </c>
      <c r="J196" s="6">
        <v>311.3</v>
      </c>
      <c r="K196" s="6">
        <v>1307.46</v>
      </c>
      <c r="L196" s="6">
        <v>7.91</v>
      </c>
      <c r="M196" s="44">
        <v>3933.1</v>
      </c>
      <c r="N196" s="13">
        <f t="shared" si="15"/>
        <v>78.661999999999992</v>
      </c>
      <c r="O196" s="13">
        <f>N196</f>
        <v>78.661999999999992</v>
      </c>
      <c r="P196" s="13"/>
      <c r="Q196" s="44">
        <v>110259.22</v>
      </c>
      <c r="R196" s="44">
        <v>12426.26</v>
      </c>
      <c r="S196" s="44">
        <v>122685.48</v>
      </c>
      <c r="T196" s="44">
        <v>4240.74</v>
      </c>
      <c r="U196" s="44">
        <v>151.27000000000001</v>
      </c>
      <c r="V196" s="13">
        <f t="shared" si="21"/>
        <v>28.033668098955022</v>
      </c>
      <c r="W196" s="13">
        <f t="shared" si="17"/>
        <v>31.193074165416594</v>
      </c>
      <c r="X196" s="13">
        <f t="shared" si="18"/>
        <v>6292</v>
      </c>
      <c r="Y196" s="13">
        <f t="shared" si="19"/>
        <v>3146</v>
      </c>
      <c r="Z196" s="13">
        <f t="shared" si="20"/>
        <v>3146</v>
      </c>
      <c r="AA196" s="45"/>
    </row>
    <row r="197" spans="1:27" s="46" customFormat="1" ht="18.75" customHeight="1" outlineLevel="2">
      <c r="A197" s="42" t="s">
        <v>267</v>
      </c>
      <c r="B197" s="43" t="s">
        <v>180</v>
      </c>
      <c r="C197" s="42" t="s">
        <v>268</v>
      </c>
      <c r="D197" s="6">
        <v>2904</v>
      </c>
      <c r="E197" s="6">
        <v>104575.64</v>
      </c>
      <c r="F197" s="6">
        <v>64.16</v>
      </c>
      <c r="G197" s="6">
        <v>1301.3</v>
      </c>
      <c r="H197" s="6">
        <v>31493.88</v>
      </c>
      <c r="I197" s="6">
        <v>28.75</v>
      </c>
      <c r="J197" s="6">
        <v>321.2</v>
      </c>
      <c r="K197" s="6">
        <v>1349.04</v>
      </c>
      <c r="L197" s="6">
        <v>7.1</v>
      </c>
      <c r="M197" s="44">
        <v>4526.5</v>
      </c>
      <c r="N197" s="13">
        <f t="shared" si="15"/>
        <v>90.53</v>
      </c>
      <c r="O197" s="13"/>
      <c r="P197" s="13">
        <f t="shared" si="23"/>
        <v>90.53</v>
      </c>
      <c r="Q197" s="44">
        <v>137418.56</v>
      </c>
      <c r="R197" s="44">
        <v>16962.32</v>
      </c>
      <c r="S197" s="44">
        <v>154380.88</v>
      </c>
      <c r="T197" s="44">
        <v>5285.33</v>
      </c>
      <c r="U197" s="44">
        <v>174.1</v>
      </c>
      <c r="V197" s="13">
        <f t="shared" si="21"/>
        <v>30.358678890975366</v>
      </c>
      <c r="W197" s="13">
        <f t="shared" si="17"/>
        <v>34.106015685408153</v>
      </c>
      <c r="X197" s="13">
        <f t="shared" si="18"/>
        <v>3622</v>
      </c>
      <c r="Y197" s="13">
        <f t="shared" si="19"/>
        <v>1811</v>
      </c>
      <c r="Z197" s="13">
        <f t="shared" si="20"/>
        <v>1811</v>
      </c>
      <c r="AA197" s="45"/>
    </row>
    <row r="198" spans="1:27" s="46" customFormat="1" ht="18.75" customHeight="1" outlineLevel="2">
      <c r="A198" s="42" t="s">
        <v>269</v>
      </c>
      <c r="B198" s="43" t="s">
        <v>180</v>
      </c>
      <c r="C198" s="42" t="s">
        <v>268</v>
      </c>
      <c r="D198" s="6">
        <v>1408.4</v>
      </c>
      <c r="E198" s="6">
        <v>49536</v>
      </c>
      <c r="F198" s="6">
        <v>67.48</v>
      </c>
      <c r="G198" s="6">
        <v>558.29999999999995</v>
      </c>
      <c r="H198" s="6">
        <v>13499.76</v>
      </c>
      <c r="I198" s="6">
        <v>26.75</v>
      </c>
      <c r="J198" s="6">
        <v>120.5</v>
      </c>
      <c r="K198" s="6">
        <v>506.1</v>
      </c>
      <c r="L198" s="6">
        <v>5.77</v>
      </c>
      <c r="M198" s="44">
        <v>2087.1999999999998</v>
      </c>
      <c r="N198" s="13">
        <f t="shared" si="15"/>
        <v>41.744</v>
      </c>
      <c r="O198" s="13"/>
      <c r="P198" s="13">
        <f t="shared" si="23"/>
        <v>41.744</v>
      </c>
      <c r="Q198" s="44">
        <v>63541.86</v>
      </c>
      <c r="R198" s="44">
        <v>7874.66</v>
      </c>
      <c r="S198" s="44">
        <v>71416.52</v>
      </c>
      <c r="T198" s="44">
        <v>5776.53</v>
      </c>
      <c r="U198" s="44">
        <v>189.75</v>
      </c>
      <c r="V198" s="13">
        <f t="shared" si="21"/>
        <v>30.443589497891917</v>
      </c>
      <c r="W198" s="13">
        <f t="shared" si="17"/>
        <v>34.216423917209667</v>
      </c>
      <c r="X198" s="13">
        <f t="shared" si="18"/>
        <v>1670</v>
      </c>
      <c r="Y198" s="13">
        <f t="shared" si="19"/>
        <v>835</v>
      </c>
      <c r="Z198" s="13">
        <f t="shared" si="20"/>
        <v>835</v>
      </c>
      <c r="AA198" s="45"/>
    </row>
    <row r="199" spans="1:27" s="46" customFormat="1" ht="18.75" customHeight="1" outlineLevel="2">
      <c r="A199" s="42" t="s">
        <v>270</v>
      </c>
      <c r="B199" s="43" t="s">
        <v>180</v>
      </c>
      <c r="C199" s="42" t="s">
        <v>268</v>
      </c>
      <c r="D199" s="6">
        <v>1015.8</v>
      </c>
      <c r="E199" s="6">
        <v>35682.74</v>
      </c>
      <c r="F199" s="6">
        <v>55.9</v>
      </c>
      <c r="G199" s="6">
        <v>723.3</v>
      </c>
      <c r="H199" s="6">
        <v>17501.12</v>
      </c>
      <c r="I199" s="6">
        <v>39.799999999999997</v>
      </c>
      <c r="J199" s="6">
        <v>78.2</v>
      </c>
      <c r="K199" s="6">
        <v>328.44</v>
      </c>
      <c r="L199" s="6">
        <v>4.3</v>
      </c>
      <c r="M199" s="44">
        <v>1817.3</v>
      </c>
      <c r="N199" s="13">
        <f t="shared" ref="N199:N262" si="24">M199/50</f>
        <v>36.345999999999997</v>
      </c>
      <c r="O199" s="13"/>
      <c r="P199" s="13">
        <f t="shared" si="23"/>
        <v>36.345999999999997</v>
      </c>
      <c r="Q199" s="44">
        <v>53512.3</v>
      </c>
      <c r="R199" s="44">
        <v>6477.62</v>
      </c>
      <c r="S199" s="44">
        <v>59989.919999999998</v>
      </c>
      <c r="T199" s="44">
        <v>4864.75</v>
      </c>
      <c r="U199" s="44">
        <v>165.21</v>
      </c>
      <c r="V199" s="13">
        <f t="shared" si="21"/>
        <v>29.446046332471251</v>
      </c>
      <c r="W199" s="13">
        <f t="shared" ref="W199:W262" si="25">S199/M199</f>
        <v>33.010466076046882</v>
      </c>
      <c r="X199" s="13">
        <f t="shared" ref="X199:X262" si="26">Y199+Z199</f>
        <v>1454</v>
      </c>
      <c r="Y199" s="13">
        <f t="shared" ref="Y199:Y262" si="27">ROUND(IF(P199="",O199*40,(O199+P199)*20),0)</f>
        <v>727</v>
      </c>
      <c r="Z199" s="13">
        <f t="shared" ref="Z199:Z262" si="28">ROUND(IF(P199="",O199*40,(O199+P199)*20),0)</f>
        <v>727</v>
      </c>
      <c r="AA199" s="45"/>
    </row>
    <row r="200" spans="1:27" s="46" customFormat="1" ht="18.75" customHeight="1" outlineLevel="2">
      <c r="A200" s="42" t="s">
        <v>271</v>
      </c>
      <c r="B200" s="43" t="s">
        <v>180</v>
      </c>
      <c r="C200" s="42" t="s">
        <v>268</v>
      </c>
      <c r="D200" s="6">
        <v>3109.7</v>
      </c>
      <c r="E200" s="6">
        <v>111610.96</v>
      </c>
      <c r="F200" s="6">
        <v>58.38</v>
      </c>
      <c r="G200" s="6">
        <v>1803.2</v>
      </c>
      <c r="H200" s="6">
        <v>43710.84</v>
      </c>
      <c r="I200" s="6">
        <v>33.85</v>
      </c>
      <c r="J200" s="6">
        <v>413.5</v>
      </c>
      <c r="K200" s="6">
        <v>1736.7</v>
      </c>
      <c r="L200" s="6">
        <v>7.76</v>
      </c>
      <c r="M200" s="44">
        <v>5326.4</v>
      </c>
      <c r="N200" s="13">
        <f t="shared" si="24"/>
        <v>106.52799999999999</v>
      </c>
      <c r="O200" s="13"/>
      <c r="P200" s="13">
        <f t="shared" si="23"/>
        <v>106.52799999999999</v>
      </c>
      <c r="Q200" s="44">
        <v>157058.5</v>
      </c>
      <c r="R200" s="44">
        <v>19156.439999999999</v>
      </c>
      <c r="S200" s="44">
        <v>176214.94</v>
      </c>
      <c r="T200" s="44">
        <v>4487.3900000000003</v>
      </c>
      <c r="U200" s="44">
        <v>152.18</v>
      </c>
      <c r="V200" s="13">
        <f t="shared" ref="V200:V263" si="29">Q200/M200</f>
        <v>29.486801592069693</v>
      </c>
      <c r="W200" s="13">
        <f t="shared" si="25"/>
        <v>33.083309552418143</v>
      </c>
      <c r="X200" s="13">
        <f t="shared" si="26"/>
        <v>4262</v>
      </c>
      <c r="Y200" s="13">
        <f t="shared" si="27"/>
        <v>2131</v>
      </c>
      <c r="Z200" s="13">
        <f t="shared" si="28"/>
        <v>2131</v>
      </c>
      <c r="AA200" s="45"/>
    </row>
    <row r="201" spans="1:27" s="46" customFormat="1" ht="18.75" customHeight="1" outlineLevel="2">
      <c r="A201" s="42" t="s">
        <v>272</v>
      </c>
      <c r="B201" s="43" t="s">
        <v>180</v>
      </c>
      <c r="C201" s="42" t="s">
        <v>268</v>
      </c>
      <c r="D201" s="6">
        <v>631.4</v>
      </c>
      <c r="E201" s="6">
        <v>22424.02</v>
      </c>
      <c r="F201" s="6">
        <v>75.680000000000007</v>
      </c>
      <c r="G201" s="6">
        <v>155.30000000000001</v>
      </c>
      <c r="H201" s="6">
        <v>3550.24</v>
      </c>
      <c r="I201" s="6">
        <v>18.61</v>
      </c>
      <c r="J201" s="6">
        <v>47.6</v>
      </c>
      <c r="K201" s="6">
        <v>199.92</v>
      </c>
      <c r="L201" s="6">
        <v>5.71</v>
      </c>
      <c r="M201" s="44">
        <v>834.3</v>
      </c>
      <c r="N201" s="13">
        <f t="shared" si="24"/>
        <v>16.686</v>
      </c>
      <c r="O201" s="13"/>
      <c r="P201" s="13">
        <f t="shared" si="23"/>
        <v>16.686</v>
      </c>
      <c r="Q201" s="44">
        <v>26174.18</v>
      </c>
      <c r="R201" s="44">
        <v>3049.18</v>
      </c>
      <c r="S201" s="44">
        <v>29223.360000000001</v>
      </c>
      <c r="T201" s="44">
        <v>6543.55</v>
      </c>
      <c r="U201" s="44">
        <v>208.58</v>
      </c>
      <c r="V201" s="13">
        <f t="shared" si="29"/>
        <v>31.372623756442529</v>
      </c>
      <c r="W201" s="13">
        <f t="shared" si="25"/>
        <v>35.027400215749736</v>
      </c>
      <c r="X201" s="13">
        <f t="shared" si="26"/>
        <v>668</v>
      </c>
      <c r="Y201" s="13">
        <f t="shared" si="27"/>
        <v>334</v>
      </c>
      <c r="Z201" s="13">
        <f t="shared" si="28"/>
        <v>334</v>
      </c>
      <c r="AA201" s="45"/>
    </row>
    <row r="202" spans="1:27" s="46" customFormat="1" ht="18.75" customHeight="1" outlineLevel="2">
      <c r="A202" s="42" t="s">
        <v>273</v>
      </c>
      <c r="B202" s="43" t="s">
        <v>180</v>
      </c>
      <c r="C202" s="42" t="s">
        <v>268</v>
      </c>
      <c r="D202" s="6">
        <v>762.1</v>
      </c>
      <c r="E202" s="6">
        <v>26377.94</v>
      </c>
      <c r="F202" s="6">
        <v>32.53</v>
      </c>
      <c r="G202" s="6">
        <v>1393.8</v>
      </c>
      <c r="H202" s="6">
        <v>33614.6</v>
      </c>
      <c r="I202" s="6">
        <v>59.49</v>
      </c>
      <c r="J202" s="6">
        <v>186.9</v>
      </c>
      <c r="K202" s="6">
        <v>784.98</v>
      </c>
      <c r="L202" s="6">
        <v>7.98</v>
      </c>
      <c r="M202" s="44">
        <v>2342.8000000000002</v>
      </c>
      <c r="N202" s="13">
        <f t="shared" si="24"/>
        <v>46.856000000000002</v>
      </c>
      <c r="O202" s="13"/>
      <c r="P202" s="13">
        <f t="shared" si="23"/>
        <v>46.856000000000002</v>
      </c>
      <c r="Q202" s="44">
        <v>60777.52</v>
      </c>
      <c r="R202" s="44">
        <v>6762.22</v>
      </c>
      <c r="S202" s="44">
        <v>67539.740000000005</v>
      </c>
      <c r="T202" s="44">
        <v>4675.1899999999996</v>
      </c>
      <c r="U202" s="44">
        <v>180.22</v>
      </c>
      <c r="V202" s="13">
        <f t="shared" si="29"/>
        <v>25.942257128222636</v>
      </c>
      <c r="W202" s="13">
        <f t="shared" si="25"/>
        <v>28.828640942462012</v>
      </c>
      <c r="X202" s="13">
        <f t="shared" si="26"/>
        <v>1874</v>
      </c>
      <c r="Y202" s="13">
        <f t="shared" si="27"/>
        <v>937</v>
      </c>
      <c r="Z202" s="13">
        <f t="shared" si="28"/>
        <v>937</v>
      </c>
      <c r="AA202" s="45"/>
    </row>
    <row r="203" spans="1:27" s="21" customFormat="1" ht="18.75" customHeight="1" outlineLevel="1">
      <c r="A203" s="26"/>
      <c r="B203" s="27" t="s">
        <v>367</v>
      </c>
      <c r="C203" s="26"/>
      <c r="D203" s="5"/>
      <c r="E203" s="5"/>
      <c r="F203" s="5"/>
      <c r="G203" s="5"/>
      <c r="H203" s="5"/>
      <c r="I203" s="5"/>
      <c r="J203" s="5"/>
      <c r="K203" s="5"/>
      <c r="L203" s="5"/>
      <c r="M203" s="37">
        <f>SUBTOTAL(9,M128:M202)</f>
        <v>279000.90000000002</v>
      </c>
      <c r="N203" s="38">
        <f>SUBTOTAL(9,N128:N202)</f>
        <v>5580.0179999999982</v>
      </c>
      <c r="O203" s="38">
        <f>SUBTOTAL(9,O128:O202)</f>
        <v>1504.74</v>
      </c>
      <c r="P203" s="38">
        <f>SUBTOTAL(9,P128:P202)</f>
        <v>4075.2779999999998</v>
      </c>
      <c r="Q203" s="37"/>
      <c r="R203" s="37"/>
      <c r="S203" s="37"/>
      <c r="T203" s="37"/>
      <c r="U203" s="37"/>
      <c r="V203" s="38"/>
      <c r="W203" s="38"/>
      <c r="X203" s="38">
        <f>SUBTOTAL(9,X128:X202)</f>
        <v>283386</v>
      </c>
      <c r="Y203" s="38">
        <f>SUBTOTAL(9,Y128:Y202)</f>
        <v>141693</v>
      </c>
      <c r="Z203" s="38">
        <f>SUBTOTAL(9,Z128:Z202)</f>
        <v>141693</v>
      </c>
      <c r="AA203" s="39"/>
    </row>
    <row r="204" spans="1:27" s="46" customFormat="1" ht="18.75" customHeight="1" outlineLevel="2">
      <c r="A204" s="42" t="s">
        <v>274</v>
      </c>
      <c r="B204" s="43" t="s">
        <v>275</v>
      </c>
      <c r="C204" s="42" t="s">
        <v>276</v>
      </c>
      <c r="D204" s="6">
        <v>1306.2</v>
      </c>
      <c r="E204" s="6">
        <v>45127.42</v>
      </c>
      <c r="F204" s="6">
        <v>68.040000000000006</v>
      </c>
      <c r="G204" s="6">
        <v>520.6</v>
      </c>
      <c r="H204" s="6">
        <v>12424.16</v>
      </c>
      <c r="I204" s="6">
        <v>27.12</v>
      </c>
      <c r="J204" s="6">
        <v>93</v>
      </c>
      <c r="K204" s="6">
        <v>390.6</v>
      </c>
      <c r="L204" s="6">
        <v>4.84</v>
      </c>
      <c r="M204" s="44">
        <v>1919.8</v>
      </c>
      <c r="N204" s="13">
        <f t="shared" si="24"/>
        <v>38.396000000000001</v>
      </c>
      <c r="O204" s="13"/>
      <c r="P204" s="13">
        <f>N204</f>
        <v>38.396000000000001</v>
      </c>
      <c r="Q204" s="44">
        <v>57942.18</v>
      </c>
      <c r="R204" s="44">
        <v>6990.8</v>
      </c>
      <c r="S204" s="44">
        <v>64932.98</v>
      </c>
      <c r="T204" s="44">
        <v>4457.09</v>
      </c>
      <c r="U204" s="44">
        <v>147.68</v>
      </c>
      <c r="V204" s="13">
        <f t="shared" si="29"/>
        <v>30.18136264194187</v>
      </c>
      <c r="W204" s="13">
        <f t="shared" si="25"/>
        <v>33.822783623294093</v>
      </c>
      <c r="X204" s="13">
        <f t="shared" si="26"/>
        <v>1536</v>
      </c>
      <c r="Y204" s="13">
        <f t="shared" si="27"/>
        <v>768</v>
      </c>
      <c r="Z204" s="13">
        <f t="shared" si="28"/>
        <v>768</v>
      </c>
      <c r="AA204" s="45"/>
    </row>
    <row r="205" spans="1:27" s="46" customFormat="1" ht="18.75" customHeight="1" outlineLevel="2">
      <c r="A205" s="42" t="s">
        <v>277</v>
      </c>
      <c r="B205" s="43" t="s">
        <v>275</v>
      </c>
      <c r="C205" s="42" t="s">
        <v>276</v>
      </c>
      <c r="D205" s="6">
        <v>609.1</v>
      </c>
      <c r="E205" s="6">
        <v>21127.759999999998</v>
      </c>
      <c r="F205" s="6">
        <v>75.040000000000006</v>
      </c>
      <c r="G205" s="6">
        <v>189.7</v>
      </c>
      <c r="H205" s="6">
        <v>4404.92</v>
      </c>
      <c r="I205" s="6">
        <v>23.37</v>
      </c>
      <c r="J205" s="6">
        <v>12.9</v>
      </c>
      <c r="K205" s="6">
        <v>54.18</v>
      </c>
      <c r="L205" s="6">
        <v>1.59</v>
      </c>
      <c r="M205" s="44">
        <v>811.7</v>
      </c>
      <c r="N205" s="13">
        <f t="shared" si="24"/>
        <v>16.234000000000002</v>
      </c>
      <c r="O205" s="13"/>
      <c r="P205" s="13">
        <f>N205</f>
        <v>16.234000000000002</v>
      </c>
      <c r="Q205" s="44">
        <v>25586.86</v>
      </c>
      <c r="R205" s="44">
        <v>2965.3</v>
      </c>
      <c r="S205" s="44">
        <v>28552.16</v>
      </c>
      <c r="T205" s="44">
        <v>5117.37</v>
      </c>
      <c r="U205" s="44">
        <v>162.34</v>
      </c>
      <c r="V205" s="13">
        <f t="shared" si="29"/>
        <v>31.522557595170628</v>
      </c>
      <c r="W205" s="13">
        <f t="shared" si="25"/>
        <v>35.175754589133916</v>
      </c>
      <c r="X205" s="13">
        <f t="shared" si="26"/>
        <v>650</v>
      </c>
      <c r="Y205" s="13">
        <f t="shared" si="27"/>
        <v>325</v>
      </c>
      <c r="Z205" s="13">
        <f t="shared" si="28"/>
        <v>325</v>
      </c>
      <c r="AA205" s="45"/>
    </row>
    <row r="206" spans="1:27" s="46" customFormat="1" ht="18.75" customHeight="1" outlineLevel="2">
      <c r="A206" s="42" t="s">
        <v>278</v>
      </c>
      <c r="B206" s="43" t="s">
        <v>275</v>
      </c>
      <c r="C206" s="42" t="s">
        <v>276</v>
      </c>
      <c r="D206" s="6">
        <v>530.4</v>
      </c>
      <c r="E206" s="6">
        <v>19164.419999999998</v>
      </c>
      <c r="F206" s="6">
        <v>84.69</v>
      </c>
      <c r="G206" s="6">
        <v>85.4</v>
      </c>
      <c r="H206" s="6">
        <v>2020.44</v>
      </c>
      <c r="I206" s="6">
        <v>13.64</v>
      </c>
      <c r="J206" s="6">
        <v>10.5</v>
      </c>
      <c r="K206" s="6">
        <v>44.1</v>
      </c>
      <c r="L206" s="6">
        <v>1.68</v>
      </c>
      <c r="M206" s="44">
        <v>626.29999999999995</v>
      </c>
      <c r="N206" s="13">
        <f t="shared" si="24"/>
        <v>12.526</v>
      </c>
      <c r="O206" s="13"/>
      <c r="P206" s="13">
        <f>N206</f>
        <v>12.526</v>
      </c>
      <c r="Q206" s="44">
        <v>21228.959999999999</v>
      </c>
      <c r="R206" s="44">
        <v>2626.94</v>
      </c>
      <c r="S206" s="44">
        <v>23855.9</v>
      </c>
      <c r="T206" s="44">
        <v>5307.24</v>
      </c>
      <c r="U206" s="44">
        <v>156.58000000000001</v>
      </c>
      <c r="V206" s="13">
        <f t="shared" si="29"/>
        <v>33.895832668050453</v>
      </c>
      <c r="W206" s="13">
        <f t="shared" si="25"/>
        <v>38.09021235829475</v>
      </c>
      <c r="X206" s="13">
        <f t="shared" si="26"/>
        <v>502</v>
      </c>
      <c r="Y206" s="13">
        <f t="shared" si="27"/>
        <v>251</v>
      </c>
      <c r="Z206" s="13">
        <f t="shared" si="28"/>
        <v>251</v>
      </c>
      <c r="AA206" s="45"/>
    </row>
    <row r="207" spans="1:27" s="21" customFormat="1" ht="18.75" customHeight="1" outlineLevel="1">
      <c r="A207" s="26"/>
      <c r="B207" s="27" t="s">
        <v>368</v>
      </c>
      <c r="C207" s="26"/>
      <c r="D207" s="5"/>
      <c r="E207" s="5"/>
      <c r="F207" s="5"/>
      <c r="G207" s="5"/>
      <c r="H207" s="5"/>
      <c r="I207" s="5"/>
      <c r="J207" s="5"/>
      <c r="K207" s="5"/>
      <c r="L207" s="5"/>
      <c r="M207" s="37">
        <f>SUBTOTAL(9,M204:M206)</f>
        <v>3357.8</v>
      </c>
      <c r="N207" s="38">
        <f>SUBTOTAL(9,N204:N206)</f>
        <v>67.156000000000006</v>
      </c>
      <c r="O207" s="38">
        <f>SUBTOTAL(9,O204:O206)</f>
        <v>0</v>
      </c>
      <c r="P207" s="38">
        <f>SUBTOTAL(9,P204:P206)</f>
        <v>67.156000000000006</v>
      </c>
      <c r="Q207" s="37"/>
      <c r="R207" s="37"/>
      <c r="S207" s="37"/>
      <c r="T207" s="37"/>
      <c r="U207" s="37"/>
      <c r="V207" s="38"/>
      <c r="W207" s="38"/>
      <c r="X207" s="38">
        <f>SUBTOTAL(9,X204:X206)</f>
        <v>2688</v>
      </c>
      <c r="Y207" s="38">
        <f>SUBTOTAL(9,Y204:Y206)</f>
        <v>1344</v>
      </c>
      <c r="Z207" s="38">
        <f>SUBTOTAL(9,Z204:Z206)</f>
        <v>1344</v>
      </c>
      <c r="AA207" s="39"/>
    </row>
    <row r="208" spans="1:27" s="46" customFormat="1" ht="18.75" customHeight="1" outlineLevel="2">
      <c r="A208" s="42" t="s">
        <v>279</v>
      </c>
      <c r="B208" s="43" t="s">
        <v>280</v>
      </c>
      <c r="C208" s="42" t="s">
        <v>281</v>
      </c>
      <c r="D208" s="6">
        <v>1008.4</v>
      </c>
      <c r="E208" s="6">
        <v>34506.04</v>
      </c>
      <c r="F208" s="6">
        <v>39.71</v>
      </c>
      <c r="G208" s="6">
        <v>1328.1</v>
      </c>
      <c r="H208" s="6">
        <v>32079.279999999999</v>
      </c>
      <c r="I208" s="6">
        <v>52.3</v>
      </c>
      <c r="J208" s="6">
        <v>202.7</v>
      </c>
      <c r="K208" s="6">
        <v>851.34</v>
      </c>
      <c r="L208" s="6">
        <v>7.98</v>
      </c>
      <c r="M208" s="44">
        <v>2539.1999999999998</v>
      </c>
      <c r="N208" s="13">
        <f t="shared" si="24"/>
        <v>50.783999999999999</v>
      </c>
      <c r="O208" s="13">
        <f>N208</f>
        <v>50.783999999999999</v>
      </c>
      <c r="P208" s="13"/>
      <c r="Q208" s="44">
        <v>67436.66</v>
      </c>
      <c r="R208" s="44">
        <v>7592.98</v>
      </c>
      <c r="S208" s="44">
        <v>75029.64</v>
      </c>
      <c r="T208" s="44">
        <v>1926.76</v>
      </c>
      <c r="U208" s="44">
        <v>72.55</v>
      </c>
      <c r="V208" s="13">
        <f t="shared" si="29"/>
        <v>26.558230938878392</v>
      </c>
      <c r="W208" s="13">
        <f t="shared" si="25"/>
        <v>29.548534971644614</v>
      </c>
      <c r="X208" s="13">
        <f t="shared" si="26"/>
        <v>4062</v>
      </c>
      <c r="Y208" s="13">
        <f t="shared" si="27"/>
        <v>2031</v>
      </c>
      <c r="Z208" s="13">
        <f t="shared" si="28"/>
        <v>2031</v>
      </c>
      <c r="AA208" s="45"/>
    </row>
    <row r="209" spans="1:27" s="21" customFormat="1" ht="18.75" customHeight="1" outlineLevel="1">
      <c r="A209" s="26"/>
      <c r="B209" s="27" t="s">
        <v>369</v>
      </c>
      <c r="C209" s="26"/>
      <c r="D209" s="5"/>
      <c r="E209" s="5"/>
      <c r="F209" s="5"/>
      <c r="G209" s="5"/>
      <c r="H209" s="5"/>
      <c r="I209" s="5"/>
      <c r="J209" s="5"/>
      <c r="K209" s="5"/>
      <c r="L209" s="5"/>
      <c r="M209" s="37">
        <f>SUBTOTAL(9,M208:M208)</f>
        <v>2539.1999999999998</v>
      </c>
      <c r="N209" s="38">
        <f>SUBTOTAL(9,N208:N208)</f>
        <v>50.783999999999999</v>
      </c>
      <c r="O209" s="38">
        <f>SUBTOTAL(9,O208:O208)</f>
        <v>50.783999999999999</v>
      </c>
      <c r="P209" s="38">
        <f>SUBTOTAL(9,P208:P208)</f>
        <v>0</v>
      </c>
      <c r="Q209" s="37"/>
      <c r="R209" s="37"/>
      <c r="S209" s="37"/>
      <c r="T209" s="37"/>
      <c r="U209" s="37"/>
      <c r="V209" s="38"/>
      <c r="W209" s="38"/>
      <c r="X209" s="38">
        <f>SUBTOTAL(9,X208:X208)</f>
        <v>4062</v>
      </c>
      <c r="Y209" s="38">
        <f>SUBTOTAL(9,Y208:Y208)</f>
        <v>2031</v>
      </c>
      <c r="Z209" s="38">
        <f>SUBTOTAL(9,Z208:Z208)</f>
        <v>2031</v>
      </c>
      <c r="AA209" s="39"/>
    </row>
    <row r="210" spans="1:27" s="46" customFormat="1" ht="18.75" customHeight="1" outlineLevel="2">
      <c r="A210" s="42" t="s">
        <v>282</v>
      </c>
      <c r="B210" s="43" t="s">
        <v>283</v>
      </c>
      <c r="C210" s="42" t="s">
        <v>284</v>
      </c>
      <c r="D210" s="6">
        <v>5748.8</v>
      </c>
      <c r="E210" s="6">
        <v>196934.12</v>
      </c>
      <c r="F210" s="6">
        <v>60.09</v>
      </c>
      <c r="G210" s="6">
        <v>3243</v>
      </c>
      <c r="H210" s="6">
        <v>77005.16</v>
      </c>
      <c r="I210" s="6">
        <v>33.9</v>
      </c>
      <c r="J210" s="6">
        <v>575.20000000000005</v>
      </c>
      <c r="K210" s="6">
        <v>2415.84</v>
      </c>
      <c r="L210" s="6">
        <v>6.01</v>
      </c>
      <c r="M210" s="44">
        <v>9567</v>
      </c>
      <c r="N210" s="13">
        <f t="shared" si="24"/>
        <v>191.34</v>
      </c>
      <c r="O210" s="13"/>
      <c r="P210" s="13">
        <f>N210</f>
        <v>191.34</v>
      </c>
      <c r="Q210" s="44">
        <v>276355.12</v>
      </c>
      <c r="R210" s="44">
        <v>32147.78</v>
      </c>
      <c r="S210" s="44">
        <v>308502.90000000002</v>
      </c>
      <c r="T210" s="44">
        <v>5214.25</v>
      </c>
      <c r="U210" s="44">
        <v>180.51</v>
      </c>
      <c r="V210" s="13">
        <f t="shared" si="29"/>
        <v>28.886288282638237</v>
      </c>
      <c r="W210" s="13">
        <f t="shared" si="25"/>
        <v>32.246566321730953</v>
      </c>
      <c r="X210" s="13">
        <f t="shared" si="26"/>
        <v>7654</v>
      </c>
      <c r="Y210" s="13">
        <f t="shared" si="27"/>
        <v>3827</v>
      </c>
      <c r="Z210" s="13">
        <f t="shared" si="28"/>
        <v>3827</v>
      </c>
      <c r="AA210" s="45"/>
    </row>
    <row r="211" spans="1:27" s="46" customFormat="1" ht="18.75" customHeight="1" outlineLevel="2">
      <c r="A211" s="42" t="s">
        <v>285</v>
      </c>
      <c r="B211" s="43" t="s">
        <v>283</v>
      </c>
      <c r="C211" s="42" t="s">
        <v>284</v>
      </c>
      <c r="D211" s="6">
        <v>6120</v>
      </c>
      <c r="E211" s="6">
        <v>214518</v>
      </c>
      <c r="F211" s="6">
        <v>58.12</v>
      </c>
      <c r="G211" s="6">
        <v>3581.4</v>
      </c>
      <c r="H211" s="6">
        <v>85945.88</v>
      </c>
      <c r="I211" s="6">
        <v>34.01</v>
      </c>
      <c r="J211" s="6">
        <v>829.3</v>
      </c>
      <c r="K211" s="6">
        <v>3483.06</v>
      </c>
      <c r="L211" s="6">
        <v>7.88</v>
      </c>
      <c r="M211" s="44">
        <v>10530.7</v>
      </c>
      <c r="N211" s="13">
        <f t="shared" si="24"/>
        <v>210.614</v>
      </c>
      <c r="O211" s="13"/>
      <c r="P211" s="13">
        <f t="shared" ref="P211:P226" si="30">N211</f>
        <v>210.614</v>
      </c>
      <c r="Q211" s="44">
        <v>303946.94</v>
      </c>
      <c r="R211" s="44">
        <v>36116.46</v>
      </c>
      <c r="S211" s="44">
        <v>340063.4</v>
      </c>
      <c r="T211" s="44">
        <v>3999.3</v>
      </c>
      <c r="U211" s="44">
        <v>138.56</v>
      </c>
      <c r="V211" s="13">
        <f t="shared" si="29"/>
        <v>28.862937886370325</v>
      </c>
      <c r="W211" s="13">
        <f t="shared" si="25"/>
        <v>32.292573143285821</v>
      </c>
      <c r="X211" s="13">
        <f t="shared" si="26"/>
        <v>8424</v>
      </c>
      <c r="Y211" s="13">
        <f t="shared" si="27"/>
        <v>4212</v>
      </c>
      <c r="Z211" s="13">
        <f t="shared" si="28"/>
        <v>4212</v>
      </c>
      <c r="AA211" s="45"/>
    </row>
    <row r="212" spans="1:27" s="46" customFormat="1" ht="18.75" customHeight="1" outlineLevel="2">
      <c r="A212" s="42" t="s">
        <v>286</v>
      </c>
      <c r="B212" s="43" t="s">
        <v>283</v>
      </c>
      <c r="C212" s="42" t="s">
        <v>284</v>
      </c>
      <c r="D212" s="6">
        <v>438.4</v>
      </c>
      <c r="E212" s="6">
        <v>15113.5</v>
      </c>
      <c r="F212" s="6">
        <v>53.11</v>
      </c>
      <c r="G212" s="6">
        <v>321.2</v>
      </c>
      <c r="H212" s="6">
        <v>7755.76</v>
      </c>
      <c r="I212" s="6">
        <v>38.909999999999997</v>
      </c>
      <c r="J212" s="6">
        <v>65.900000000000006</v>
      </c>
      <c r="K212" s="6">
        <v>276.77999999999997</v>
      </c>
      <c r="L212" s="6">
        <v>7.98</v>
      </c>
      <c r="M212" s="44">
        <v>825.5</v>
      </c>
      <c r="N212" s="13">
        <f t="shared" si="24"/>
        <v>16.510000000000002</v>
      </c>
      <c r="O212" s="13"/>
      <c r="P212" s="13">
        <f t="shared" si="30"/>
        <v>16.510000000000002</v>
      </c>
      <c r="Q212" s="44">
        <v>23146.04</v>
      </c>
      <c r="R212" s="44">
        <v>2758.74</v>
      </c>
      <c r="S212" s="44">
        <v>25904.78</v>
      </c>
      <c r="T212" s="44">
        <v>5786.51</v>
      </c>
      <c r="U212" s="44">
        <v>206.38</v>
      </c>
      <c r="V212" s="13">
        <f t="shared" si="29"/>
        <v>28.038812840702604</v>
      </c>
      <c r="W212" s="13">
        <f t="shared" si="25"/>
        <v>31.380714718352511</v>
      </c>
      <c r="X212" s="13">
        <f t="shared" si="26"/>
        <v>660</v>
      </c>
      <c r="Y212" s="13">
        <f t="shared" si="27"/>
        <v>330</v>
      </c>
      <c r="Z212" s="13">
        <f t="shared" si="28"/>
        <v>330</v>
      </c>
      <c r="AA212" s="45"/>
    </row>
    <row r="213" spans="1:27" s="46" customFormat="1" ht="18.75" customHeight="1" outlineLevel="2">
      <c r="A213" s="42" t="s">
        <v>287</v>
      </c>
      <c r="B213" s="43" t="s">
        <v>283</v>
      </c>
      <c r="C213" s="42" t="s">
        <v>284</v>
      </c>
      <c r="D213" s="6">
        <v>5946.6</v>
      </c>
      <c r="E213" s="6">
        <v>205832.38</v>
      </c>
      <c r="F213" s="6">
        <v>61.98</v>
      </c>
      <c r="G213" s="6">
        <v>2879.9</v>
      </c>
      <c r="H213" s="6">
        <v>69366.52</v>
      </c>
      <c r="I213" s="6">
        <v>30.02</v>
      </c>
      <c r="J213" s="6">
        <v>767.5</v>
      </c>
      <c r="K213" s="6">
        <v>3223.5</v>
      </c>
      <c r="L213" s="6">
        <v>8</v>
      </c>
      <c r="M213" s="44">
        <v>9594</v>
      </c>
      <c r="N213" s="13">
        <f t="shared" si="24"/>
        <v>191.88</v>
      </c>
      <c r="O213" s="13"/>
      <c r="P213" s="13">
        <f t="shared" si="30"/>
        <v>191.88</v>
      </c>
      <c r="Q213" s="44">
        <v>278422.40000000002</v>
      </c>
      <c r="R213" s="44">
        <v>33639.18</v>
      </c>
      <c r="S213" s="44">
        <v>312061.58</v>
      </c>
      <c r="T213" s="44">
        <v>5253.25</v>
      </c>
      <c r="U213" s="44">
        <v>181.02</v>
      </c>
      <c r="V213" s="13">
        <f t="shared" si="29"/>
        <v>29.020471127788202</v>
      </c>
      <c r="W213" s="13">
        <f t="shared" si="25"/>
        <v>32.526743798207214</v>
      </c>
      <c r="X213" s="13">
        <f t="shared" si="26"/>
        <v>7676</v>
      </c>
      <c r="Y213" s="13">
        <f t="shared" si="27"/>
        <v>3838</v>
      </c>
      <c r="Z213" s="13">
        <f t="shared" si="28"/>
        <v>3838</v>
      </c>
      <c r="AA213" s="45"/>
    </row>
    <row r="214" spans="1:27" s="46" customFormat="1" ht="18.75" customHeight="1" outlineLevel="2">
      <c r="A214" s="42" t="s">
        <v>288</v>
      </c>
      <c r="B214" s="43" t="s">
        <v>283</v>
      </c>
      <c r="C214" s="42" t="s">
        <v>284</v>
      </c>
      <c r="D214" s="6">
        <v>2532.5</v>
      </c>
      <c r="E214" s="6">
        <v>89219.76</v>
      </c>
      <c r="F214" s="6">
        <v>63.56</v>
      </c>
      <c r="G214" s="6">
        <v>1133.5999999999999</v>
      </c>
      <c r="H214" s="6">
        <v>27452.799999999999</v>
      </c>
      <c r="I214" s="6">
        <v>28.45</v>
      </c>
      <c r="J214" s="6">
        <v>318.60000000000002</v>
      </c>
      <c r="K214" s="6">
        <v>1338.12</v>
      </c>
      <c r="L214" s="6">
        <v>8</v>
      </c>
      <c r="M214" s="44">
        <v>3984.7</v>
      </c>
      <c r="N214" s="13">
        <f t="shared" si="24"/>
        <v>79.694000000000003</v>
      </c>
      <c r="O214" s="13"/>
      <c r="P214" s="13">
        <f t="shared" si="30"/>
        <v>79.694000000000003</v>
      </c>
      <c r="Q214" s="44">
        <v>118010.68</v>
      </c>
      <c r="R214" s="44">
        <v>14489.3</v>
      </c>
      <c r="S214" s="44">
        <v>132499.98000000001</v>
      </c>
      <c r="T214" s="44">
        <v>4538.87</v>
      </c>
      <c r="U214" s="44">
        <v>153.26</v>
      </c>
      <c r="V214" s="13">
        <f t="shared" si="29"/>
        <v>29.615951012623285</v>
      </c>
      <c r="W214" s="13">
        <f t="shared" si="25"/>
        <v>33.252184606118405</v>
      </c>
      <c r="X214" s="13">
        <f t="shared" si="26"/>
        <v>3188</v>
      </c>
      <c r="Y214" s="13">
        <f t="shared" si="27"/>
        <v>1594</v>
      </c>
      <c r="Z214" s="13">
        <f t="shared" si="28"/>
        <v>1594</v>
      </c>
      <c r="AA214" s="45"/>
    </row>
    <row r="215" spans="1:27" s="46" customFormat="1" ht="18.75" customHeight="1" outlineLevel="2">
      <c r="A215" s="42" t="s">
        <v>289</v>
      </c>
      <c r="B215" s="43" t="s">
        <v>283</v>
      </c>
      <c r="C215" s="42" t="s">
        <v>290</v>
      </c>
      <c r="D215" s="6">
        <v>5372</v>
      </c>
      <c r="E215" s="6">
        <v>186076.02</v>
      </c>
      <c r="F215" s="6">
        <v>49.81</v>
      </c>
      <c r="G215" s="6">
        <v>4552.3</v>
      </c>
      <c r="H215" s="6">
        <v>109821.04</v>
      </c>
      <c r="I215" s="6">
        <v>42.21</v>
      </c>
      <c r="J215" s="6">
        <v>860.7</v>
      </c>
      <c r="K215" s="6">
        <v>3614.94</v>
      </c>
      <c r="L215" s="6">
        <v>7.98</v>
      </c>
      <c r="M215" s="44">
        <v>10785</v>
      </c>
      <c r="N215" s="13">
        <f t="shared" si="24"/>
        <v>215.7</v>
      </c>
      <c r="O215" s="13"/>
      <c r="P215" s="13">
        <f t="shared" si="30"/>
        <v>215.7</v>
      </c>
      <c r="Q215" s="44">
        <v>299512</v>
      </c>
      <c r="R215" s="44">
        <v>35126.239999999998</v>
      </c>
      <c r="S215" s="44">
        <v>334638.24</v>
      </c>
      <c r="T215" s="44">
        <v>4102.8999999999996</v>
      </c>
      <c r="U215" s="44">
        <v>147.74</v>
      </c>
      <c r="V215" s="13">
        <f t="shared" si="29"/>
        <v>27.771163653222068</v>
      </c>
      <c r="W215" s="13">
        <f t="shared" si="25"/>
        <v>31.028116828929068</v>
      </c>
      <c r="X215" s="13">
        <f t="shared" si="26"/>
        <v>8628</v>
      </c>
      <c r="Y215" s="13">
        <f t="shared" si="27"/>
        <v>4314</v>
      </c>
      <c r="Z215" s="13">
        <f t="shared" si="28"/>
        <v>4314</v>
      </c>
      <c r="AA215" s="45"/>
    </row>
    <row r="216" spans="1:27" s="46" customFormat="1" ht="18.75" customHeight="1" outlineLevel="2">
      <c r="A216" s="42" t="s">
        <v>291</v>
      </c>
      <c r="B216" s="43" t="s">
        <v>283</v>
      </c>
      <c r="C216" s="42" t="s">
        <v>290</v>
      </c>
      <c r="D216" s="6">
        <v>991.4</v>
      </c>
      <c r="E216" s="6">
        <v>34853.4</v>
      </c>
      <c r="F216" s="6">
        <v>76.17</v>
      </c>
      <c r="G216" s="6">
        <v>279.7</v>
      </c>
      <c r="H216" s="6">
        <v>6740.28</v>
      </c>
      <c r="I216" s="6">
        <v>21.49</v>
      </c>
      <c r="J216" s="6">
        <v>30.4</v>
      </c>
      <c r="K216" s="6">
        <v>127.68</v>
      </c>
      <c r="L216" s="6">
        <v>2.34</v>
      </c>
      <c r="M216" s="44">
        <v>1301.5</v>
      </c>
      <c r="N216" s="13">
        <f t="shared" si="24"/>
        <v>26.03</v>
      </c>
      <c r="O216" s="13"/>
      <c r="P216" s="13">
        <f t="shared" si="30"/>
        <v>26.03</v>
      </c>
      <c r="Q216" s="44">
        <v>41721.360000000001</v>
      </c>
      <c r="R216" s="44">
        <v>5224.6400000000003</v>
      </c>
      <c r="S216" s="44">
        <v>46946</v>
      </c>
      <c r="T216" s="44">
        <v>6953.56</v>
      </c>
      <c r="U216" s="44">
        <v>216.92</v>
      </c>
      <c r="V216" s="13">
        <f t="shared" si="29"/>
        <v>32.056365731847869</v>
      </c>
      <c r="W216" s="13">
        <f t="shared" si="25"/>
        <v>36.070687668075301</v>
      </c>
      <c r="X216" s="13">
        <f t="shared" si="26"/>
        <v>1042</v>
      </c>
      <c r="Y216" s="13">
        <f t="shared" si="27"/>
        <v>521</v>
      </c>
      <c r="Z216" s="13">
        <f t="shared" si="28"/>
        <v>521</v>
      </c>
      <c r="AA216" s="45"/>
    </row>
    <row r="217" spans="1:27" s="46" customFormat="1" ht="18.75" customHeight="1" outlineLevel="2">
      <c r="A217" s="42" t="s">
        <v>292</v>
      </c>
      <c r="B217" s="43" t="s">
        <v>283</v>
      </c>
      <c r="C217" s="42" t="s">
        <v>290</v>
      </c>
      <c r="D217" s="6">
        <v>4475</v>
      </c>
      <c r="E217" s="6">
        <v>157896.94</v>
      </c>
      <c r="F217" s="6">
        <v>50.42</v>
      </c>
      <c r="G217" s="6">
        <v>3689.9</v>
      </c>
      <c r="H217" s="6">
        <v>87994.559999999998</v>
      </c>
      <c r="I217" s="6">
        <v>41.58</v>
      </c>
      <c r="J217" s="6">
        <v>709.7</v>
      </c>
      <c r="K217" s="6">
        <v>2980.74</v>
      </c>
      <c r="L217" s="6">
        <v>8</v>
      </c>
      <c r="M217" s="44">
        <v>8874.6</v>
      </c>
      <c r="N217" s="13">
        <f t="shared" si="24"/>
        <v>177.49200000000002</v>
      </c>
      <c r="O217" s="13"/>
      <c r="P217" s="13">
        <f t="shared" si="30"/>
        <v>177.49200000000002</v>
      </c>
      <c r="Q217" s="44">
        <v>248872.24</v>
      </c>
      <c r="R217" s="44">
        <v>27759.1</v>
      </c>
      <c r="S217" s="44">
        <v>276631.34000000003</v>
      </c>
      <c r="T217" s="44">
        <v>4695.7</v>
      </c>
      <c r="U217" s="44">
        <v>167.45</v>
      </c>
      <c r="V217" s="13">
        <f t="shared" si="29"/>
        <v>28.043206454375408</v>
      </c>
      <c r="W217" s="13">
        <f t="shared" si="25"/>
        <v>31.171133346855072</v>
      </c>
      <c r="X217" s="13">
        <f t="shared" si="26"/>
        <v>7100</v>
      </c>
      <c r="Y217" s="13">
        <f t="shared" si="27"/>
        <v>3550</v>
      </c>
      <c r="Z217" s="13">
        <f t="shared" si="28"/>
        <v>3550</v>
      </c>
      <c r="AA217" s="45"/>
    </row>
    <row r="218" spans="1:27" s="46" customFormat="1" ht="18.75" customHeight="1" outlineLevel="2">
      <c r="A218" s="42" t="s">
        <v>293</v>
      </c>
      <c r="B218" s="43" t="s">
        <v>283</v>
      </c>
      <c r="C218" s="42" t="s">
        <v>290</v>
      </c>
      <c r="D218" s="6">
        <v>4656.3999999999996</v>
      </c>
      <c r="E218" s="6">
        <v>163819.54</v>
      </c>
      <c r="F218" s="6">
        <v>60.74</v>
      </c>
      <c r="G218" s="6">
        <v>2522.6999999999998</v>
      </c>
      <c r="H218" s="6">
        <v>61106.44</v>
      </c>
      <c r="I218" s="6">
        <v>32.909999999999997</v>
      </c>
      <c r="J218" s="6">
        <v>487</v>
      </c>
      <c r="K218" s="6">
        <v>2045.4</v>
      </c>
      <c r="L218" s="6">
        <v>6.35</v>
      </c>
      <c r="M218" s="44">
        <v>7666.1</v>
      </c>
      <c r="N218" s="13">
        <f t="shared" si="24"/>
        <v>153.322</v>
      </c>
      <c r="O218" s="13"/>
      <c r="P218" s="13">
        <f t="shared" si="30"/>
        <v>153.322</v>
      </c>
      <c r="Q218" s="44">
        <v>226971.38</v>
      </c>
      <c r="R218" s="44">
        <v>27771.360000000001</v>
      </c>
      <c r="S218" s="44">
        <v>254742.74</v>
      </c>
      <c r="T218" s="44">
        <v>5158.4399999999996</v>
      </c>
      <c r="U218" s="44">
        <v>174.23</v>
      </c>
      <c r="V218" s="13">
        <f t="shared" si="29"/>
        <v>29.607150963332071</v>
      </c>
      <c r="W218" s="13">
        <f t="shared" si="25"/>
        <v>33.229770026480217</v>
      </c>
      <c r="X218" s="13">
        <f t="shared" si="26"/>
        <v>6132</v>
      </c>
      <c r="Y218" s="13">
        <f t="shared" si="27"/>
        <v>3066</v>
      </c>
      <c r="Z218" s="13">
        <f t="shared" si="28"/>
        <v>3066</v>
      </c>
      <c r="AA218" s="45"/>
    </row>
    <row r="219" spans="1:27" s="46" customFormat="1" ht="18.75" customHeight="1" outlineLevel="2">
      <c r="A219" s="42" t="s">
        <v>294</v>
      </c>
      <c r="B219" s="43" t="s">
        <v>283</v>
      </c>
      <c r="C219" s="42" t="s">
        <v>290</v>
      </c>
      <c r="D219" s="6">
        <v>3912.6</v>
      </c>
      <c r="E219" s="6">
        <v>134910.16</v>
      </c>
      <c r="F219" s="6">
        <v>52.63</v>
      </c>
      <c r="G219" s="6">
        <v>2927.8</v>
      </c>
      <c r="H219" s="6">
        <v>70103.360000000001</v>
      </c>
      <c r="I219" s="6">
        <v>39.380000000000003</v>
      </c>
      <c r="J219" s="6">
        <v>594.4</v>
      </c>
      <c r="K219" s="6">
        <v>2496.48</v>
      </c>
      <c r="L219" s="6">
        <v>7.99</v>
      </c>
      <c r="M219" s="44">
        <v>7434.8</v>
      </c>
      <c r="N219" s="13">
        <f t="shared" si="24"/>
        <v>148.696</v>
      </c>
      <c r="O219" s="13"/>
      <c r="P219" s="13">
        <f t="shared" si="30"/>
        <v>148.696</v>
      </c>
      <c r="Q219" s="44">
        <v>207510</v>
      </c>
      <c r="R219" s="44">
        <v>23926.639999999999</v>
      </c>
      <c r="S219" s="44">
        <v>231436.64</v>
      </c>
      <c r="T219" s="44">
        <v>4825.8100000000004</v>
      </c>
      <c r="U219" s="44">
        <v>172.9</v>
      </c>
      <c r="V219" s="13">
        <f t="shared" si="29"/>
        <v>27.910636466347448</v>
      </c>
      <c r="W219" s="13">
        <f t="shared" si="25"/>
        <v>31.128831979340401</v>
      </c>
      <c r="X219" s="13">
        <f t="shared" si="26"/>
        <v>5948</v>
      </c>
      <c r="Y219" s="13">
        <f t="shared" si="27"/>
        <v>2974</v>
      </c>
      <c r="Z219" s="13">
        <f t="shared" si="28"/>
        <v>2974</v>
      </c>
      <c r="AA219" s="45"/>
    </row>
    <row r="220" spans="1:27" s="46" customFormat="1" ht="18.75" customHeight="1" outlineLevel="2">
      <c r="A220" s="42" t="s">
        <v>295</v>
      </c>
      <c r="B220" s="43" t="s">
        <v>283</v>
      </c>
      <c r="C220" s="42" t="s">
        <v>290</v>
      </c>
      <c r="D220" s="6">
        <v>4101.8</v>
      </c>
      <c r="E220" s="6">
        <v>144427.88</v>
      </c>
      <c r="F220" s="6">
        <v>48.72</v>
      </c>
      <c r="G220" s="6">
        <v>3644.1</v>
      </c>
      <c r="H220" s="6">
        <v>87826.76</v>
      </c>
      <c r="I220" s="6">
        <v>43.28</v>
      </c>
      <c r="J220" s="6">
        <v>673</v>
      </c>
      <c r="K220" s="6">
        <v>2826.6</v>
      </c>
      <c r="L220" s="6">
        <v>7.99</v>
      </c>
      <c r="M220" s="44">
        <v>8418.9</v>
      </c>
      <c r="N220" s="13">
        <f t="shared" si="24"/>
        <v>168.37799999999999</v>
      </c>
      <c r="O220" s="13"/>
      <c r="P220" s="13">
        <f t="shared" si="30"/>
        <v>168.37799999999999</v>
      </c>
      <c r="Q220" s="44">
        <v>235081.24</v>
      </c>
      <c r="R220" s="44">
        <v>27592.98</v>
      </c>
      <c r="S220" s="44">
        <v>262674.21999999997</v>
      </c>
      <c r="T220" s="44">
        <v>4353.3599999999997</v>
      </c>
      <c r="U220" s="44">
        <v>155.91</v>
      </c>
      <c r="V220" s="13">
        <f t="shared" si="29"/>
        <v>27.923035075841263</v>
      </c>
      <c r="W220" s="13">
        <f t="shared" si="25"/>
        <v>31.200539262849063</v>
      </c>
      <c r="X220" s="13">
        <f t="shared" si="26"/>
        <v>6736</v>
      </c>
      <c r="Y220" s="13">
        <f t="shared" si="27"/>
        <v>3368</v>
      </c>
      <c r="Z220" s="13">
        <f t="shared" si="28"/>
        <v>3368</v>
      </c>
      <c r="AA220" s="45"/>
    </row>
    <row r="221" spans="1:27" s="46" customFormat="1" ht="18.75" customHeight="1" outlineLevel="2">
      <c r="A221" s="42" t="s">
        <v>296</v>
      </c>
      <c r="B221" s="43" t="s">
        <v>283</v>
      </c>
      <c r="C221" s="42" t="s">
        <v>297</v>
      </c>
      <c r="D221" s="6">
        <v>2675.2</v>
      </c>
      <c r="E221" s="6">
        <v>92235.6</v>
      </c>
      <c r="F221" s="6">
        <v>71.77</v>
      </c>
      <c r="G221" s="6">
        <v>935.4</v>
      </c>
      <c r="H221" s="6">
        <v>22238.12</v>
      </c>
      <c r="I221" s="6">
        <v>25.1</v>
      </c>
      <c r="J221" s="6">
        <v>116.8</v>
      </c>
      <c r="K221" s="6">
        <v>490.56</v>
      </c>
      <c r="L221" s="6">
        <v>3.13</v>
      </c>
      <c r="M221" s="44">
        <v>3727.4</v>
      </c>
      <c r="N221" s="13">
        <f t="shared" si="24"/>
        <v>74.548000000000002</v>
      </c>
      <c r="O221" s="13"/>
      <c r="P221" s="13">
        <f t="shared" si="30"/>
        <v>74.548000000000002</v>
      </c>
      <c r="Q221" s="44">
        <v>114964.28</v>
      </c>
      <c r="R221" s="44">
        <v>13922.36</v>
      </c>
      <c r="S221" s="44">
        <v>128886.64</v>
      </c>
      <c r="T221" s="44">
        <v>6386.9</v>
      </c>
      <c r="U221" s="44">
        <v>207.08</v>
      </c>
      <c r="V221" s="13">
        <f t="shared" si="29"/>
        <v>30.843021945592099</v>
      </c>
      <c r="W221" s="13">
        <f t="shared" si="25"/>
        <v>34.578161721307076</v>
      </c>
      <c r="X221" s="13">
        <f t="shared" si="26"/>
        <v>2982</v>
      </c>
      <c r="Y221" s="13">
        <f t="shared" si="27"/>
        <v>1491</v>
      </c>
      <c r="Z221" s="13">
        <f t="shared" si="28"/>
        <v>1491</v>
      </c>
      <c r="AA221" s="45"/>
    </row>
    <row r="222" spans="1:27" s="46" customFormat="1" ht="18.75" customHeight="1" outlineLevel="2">
      <c r="A222" s="42" t="s">
        <v>298</v>
      </c>
      <c r="B222" s="43" t="s">
        <v>283</v>
      </c>
      <c r="C222" s="42" t="s">
        <v>297</v>
      </c>
      <c r="D222" s="6">
        <v>3230.6</v>
      </c>
      <c r="E222" s="6">
        <v>111845.78</v>
      </c>
      <c r="F222" s="6">
        <v>64.87</v>
      </c>
      <c r="G222" s="6">
        <v>1487.7</v>
      </c>
      <c r="H222" s="6">
        <v>35190</v>
      </c>
      <c r="I222" s="6">
        <v>29.87</v>
      </c>
      <c r="J222" s="6">
        <v>262.10000000000002</v>
      </c>
      <c r="K222" s="6">
        <v>1100.82</v>
      </c>
      <c r="L222" s="6">
        <v>5.26</v>
      </c>
      <c r="M222" s="44">
        <v>4980.3999999999996</v>
      </c>
      <c r="N222" s="13">
        <f t="shared" si="24"/>
        <v>99.60799999999999</v>
      </c>
      <c r="O222" s="13"/>
      <c r="P222" s="13">
        <f t="shared" si="30"/>
        <v>99.60799999999999</v>
      </c>
      <c r="Q222" s="44">
        <v>148136.6</v>
      </c>
      <c r="R222" s="44">
        <v>17334.78</v>
      </c>
      <c r="S222" s="44">
        <v>165471.38</v>
      </c>
      <c r="T222" s="44">
        <v>5290.59</v>
      </c>
      <c r="U222" s="44">
        <v>177.87</v>
      </c>
      <c r="V222" s="13">
        <f t="shared" si="29"/>
        <v>29.743916151313151</v>
      </c>
      <c r="W222" s="13">
        <f t="shared" si="25"/>
        <v>33.224516103124252</v>
      </c>
      <c r="X222" s="13">
        <f t="shared" si="26"/>
        <v>3984</v>
      </c>
      <c r="Y222" s="13">
        <f t="shared" si="27"/>
        <v>1992</v>
      </c>
      <c r="Z222" s="13">
        <f t="shared" si="28"/>
        <v>1992</v>
      </c>
      <c r="AA222" s="45"/>
    </row>
    <row r="223" spans="1:27" s="46" customFormat="1" ht="18.75" customHeight="1" outlineLevel="2">
      <c r="A223" s="42" t="s">
        <v>299</v>
      </c>
      <c r="B223" s="43" t="s">
        <v>283</v>
      </c>
      <c r="C223" s="42" t="s">
        <v>297</v>
      </c>
      <c r="D223" s="6">
        <v>3836.7</v>
      </c>
      <c r="E223" s="6">
        <v>135314.48000000001</v>
      </c>
      <c r="F223" s="6">
        <v>54.45</v>
      </c>
      <c r="G223" s="6">
        <v>2645.9</v>
      </c>
      <c r="H223" s="6">
        <v>63715.56</v>
      </c>
      <c r="I223" s="6">
        <v>37.549999999999997</v>
      </c>
      <c r="J223" s="6">
        <v>563.4</v>
      </c>
      <c r="K223" s="6">
        <v>2366.2800000000002</v>
      </c>
      <c r="L223" s="6">
        <v>8</v>
      </c>
      <c r="M223" s="44">
        <v>7046</v>
      </c>
      <c r="N223" s="13">
        <f t="shared" si="24"/>
        <v>140.91999999999999</v>
      </c>
      <c r="O223" s="13"/>
      <c r="P223" s="13">
        <f t="shared" si="30"/>
        <v>140.91999999999999</v>
      </c>
      <c r="Q223" s="44">
        <v>201396.32</v>
      </c>
      <c r="R223" s="44">
        <v>23793.96</v>
      </c>
      <c r="S223" s="44">
        <v>225190.28</v>
      </c>
      <c r="T223" s="44">
        <v>5754.18</v>
      </c>
      <c r="U223" s="44">
        <v>201.31</v>
      </c>
      <c r="V223" s="13">
        <f t="shared" si="29"/>
        <v>28.583071246097077</v>
      </c>
      <c r="W223" s="13">
        <f t="shared" si="25"/>
        <v>31.960017030939539</v>
      </c>
      <c r="X223" s="13">
        <f t="shared" si="26"/>
        <v>5636</v>
      </c>
      <c r="Y223" s="13">
        <f t="shared" si="27"/>
        <v>2818</v>
      </c>
      <c r="Z223" s="13">
        <f t="shared" si="28"/>
        <v>2818</v>
      </c>
      <c r="AA223" s="45"/>
    </row>
    <row r="224" spans="1:27" s="46" customFormat="1" ht="18.75" customHeight="1" outlineLevel="2">
      <c r="A224" s="42" t="s">
        <v>300</v>
      </c>
      <c r="B224" s="43" t="s">
        <v>283</v>
      </c>
      <c r="C224" s="42" t="s">
        <v>297</v>
      </c>
      <c r="D224" s="6">
        <v>3499.5</v>
      </c>
      <c r="E224" s="6">
        <v>125773.42</v>
      </c>
      <c r="F224" s="6">
        <v>61.76</v>
      </c>
      <c r="G224" s="6">
        <v>1877.1</v>
      </c>
      <c r="H224" s="6">
        <v>45180.24</v>
      </c>
      <c r="I224" s="6">
        <v>33.130000000000003</v>
      </c>
      <c r="J224" s="6">
        <v>289.7</v>
      </c>
      <c r="K224" s="6">
        <v>1216.74</v>
      </c>
      <c r="L224" s="6">
        <v>5.1100000000000003</v>
      </c>
      <c r="M224" s="44">
        <v>5666.3</v>
      </c>
      <c r="N224" s="13">
        <f t="shared" si="24"/>
        <v>113.32600000000001</v>
      </c>
      <c r="O224" s="13"/>
      <c r="P224" s="13">
        <f t="shared" si="30"/>
        <v>113.32600000000001</v>
      </c>
      <c r="Q224" s="44">
        <v>172170.4</v>
      </c>
      <c r="R224" s="44">
        <v>20819.72</v>
      </c>
      <c r="S224" s="44">
        <v>192990.12</v>
      </c>
      <c r="T224" s="44">
        <v>5217.28</v>
      </c>
      <c r="U224" s="44">
        <v>171.71</v>
      </c>
      <c r="V224" s="13">
        <f t="shared" si="29"/>
        <v>30.384977851508037</v>
      </c>
      <c r="W224" s="13">
        <f t="shared" si="25"/>
        <v>34.059283836012916</v>
      </c>
      <c r="X224" s="13">
        <f t="shared" si="26"/>
        <v>4534</v>
      </c>
      <c r="Y224" s="13">
        <f t="shared" si="27"/>
        <v>2267</v>
      </c>
      <c r="Z224" s="13">
        <f t="shared" si="28"/>
        <v>2267</v>
      </c>
      <c r="AA224" s="45"/>
    </row>
    <row r="225" spans="1:27" s="46" customFormat="1" ht="18.75" customHeight="1" outlineLevel="2">
      <c r="A225" s="42" t="s">
        <v>301</v>
      </c>
      <c r="B225" s="43" t="s">
        <v>283</v>
      </c>
      <c r="C225" s="42" t="s">
        <v>297</v>
      </c>
      <c r="D225" s="6">
        <v>1986.8</v>
      </c>
      <c r="E225" s="6">
        <v>72934.5</v>
      </c>
      <c r="F225" s="6">
        <v>67.489999999999995</v>
      </c>
      <c r="G225" s="6">
        <v>721.8</v>
      </c>
      <c r="H225" s="6">
        <v>17586.96</v>
      </c>
      <c r="I225" s="6">
        <v>24.52</v>
      </c>
      <c r="J225" s="6">
        <v>235.4</v>
      </c>
      <c r="K225" s="6">
        <v>988.68</v>
      </c>
      <c r="L225" s="6">
        <v>8</v>
      </c>
      <c r="M225" s="44">
        <v>2944</v>
      </c>
      <c r="N225" s="13">
        <f t="shared" si="24"/>
        <v>58.88</v>
      </c>
      <c r="O225" s="13"/>
      <c r="P225" s="13">
        <f t="shared" si="30"/>
        <v>58.88</v>
      </c>
      <c r="Q225" s="44">
        <v>91510.14</v>
      </c>
      <c r="R225" s="44">
        <v>11392.96</v>
      </c>
      <c r="S225" s="44">
        <v>102903.1</v>
      </c>
      <c r="T225" s="44">
        <v>5083.8999999999996</v>
      </c>
      <c r="U225" s="44">
        <v>163.56</v>
      </c>
      <c r="V225" s="13">
        <f t="shared" si="29"/>
        <v>31.083607336956522</v>
      </c>
      <c r="W225" s="13">
        <f t="shared" si="25"/>
        <v>34.95349864130435</v>
      </c>
      <c r="X225" s="13">
        <f t="shared" si="26"/>
        <v>2356</v>
      </c>
      <c r="Y225" s="13">
        <f t="shared" si="27"/>
        <v>1178</v>
      </c>
      <c r="Z225" s="13">
        <f t="shared" si="28"/>
        <v>1178</v>
      </c>
      <c r="AA225" s="45"/>
    </row>
    <row r="226" spans="1:27" s="46" customFormat="1" ht="18.75" customHeight="1" outlineLevel="2">
      <c r="A226" s="42" t="s">
        <v>302</v>
      </c>
      <c r="B226" s="43" t="s">
        <v>283</v>
      </c>
      <c r="C226" s="42" t="s">
        <v>297</v>
      </c>
      <c r="D226" s="6">
        <v>3098</v>
      </c>
      <c r="E226" s="6">
        <v>109948.02</v>
      </c>
      <c r="F226" s="6">
        <v>73.64</v>
      </c>
      <c r="G226" s="6">
        <v>996.6</v>
      </c>
      <c r="H226" s="6">
        <v>23601.32</v>
      </c>
      <c r="I226" s="6">
        <v>23.69</v>
      </c>
      <c r="J226" s="6">
        <v>112.5</v>
      </c>
      <c r="K226" s="6">
        <v>472.5</v>
      </c>
      <c r="L226" s="6">
        <v>2.67</v>
      </c>
      <c r="M226" s="44">
        <v>4207.1000000000004</v>
      </c>
      <c r="N226" s="13">
        <f t="shared" si="24"/>
        <v>84.14200000000001</v>
      </c>
      <c r="O226" s="13"/>
      <c r="P226" s="13">
        <f t="shared" si="30"/>
        <v>84.14200000000001</v>
      </c>
      <c r="Q226" s="44">
        <v>134021.84</v>
      </c>
      <c r="R226" s="44">
        <v>16140.86</v>
      </c>
      <c r="S226" s="44">
        <v>150162.70000000001</v>
      </c>
      <c r="T226" s="44">
        <v>7053.78</v>
      </c>
      <c r="U226" s="44">
        <v>221.43</v>
      </c>
      <c r="V226" s="13">
        <f t="shared" si="29"/>
        <v>31.856109909438803</v>
      </c>
      <c r="W226" s="13">
        <f t="shared" si="25"/>
        <v>35.692686173373581</v>
      </c>
      <c r="X226" s="13">
        <f t="shared" si="26"/>
        <v>3366</v>
      </c>
      <c r="Y226" s="13">
        <f t="shared" si="27"/>
        <v>1683</v>
      </c>
      <c r="Z226" s="13">
        <f t="shared" si="28"/>
        <v>1683</v>
      </c>
      <c r="AA226" s="45"/>
    </row>
    <row r="227" spans="1:27" s="21" customFormat="1" ht="18.75" customHeight="1" outlineLevel="1">
      <c r="A227" s="26"/>
      <c r="B227" s="27" t="s">
        <v>370</v>
      </c>
      <c r="C227" s="26"/>
      <c r="D227" s="5"/>
      <c r="E227" s="5"/>
      <c r="F227" s="5"/>
      <c r="G227" s="5"/>
      <c r="H227" s="5"/>
      <c r="I227" s="5"/>
      <c r="J227" s="5"/>
      <c r="K227" s="5"/>
      <c r="L227" s="5"/>
      <c r="M227" s="37">
        <f>SUBTOTAL(9,M210:M226)</f>
        <v>107553.99999999999</v>
      </c>
      <c r="N227" s="38">
        <f>SUBTOTAL(9,N210:N226)</f>
        <v>2151.0799999999995</v>
      </c>
      <c r="O227" s="38">
        <f>SUBTOTAL(9,O210:O226)</f>
        <v>0</v>
      </c>
      <c r="P227" s="38">
        <f>SUBTOTAL(9,P210:P226)</f>
        <v>2151.0799999999995</v>
      </c>
      <c r="Q227" s="37"/>
      <c r="R227" s="37"/>
      <c r="S227" s="37"/>
      <c r="T227" s="37"/>
      <c r="U227" s="37"/>
      <c r="V227" s="38"/>
      <c r="W227" s="38"/>
      <c r="X227" s="38">
        <f>SUBTOTAL(9,X210:X226)</f>
        <v>86046</v>
      </c>
      <c r="Y227" s="38">
        <f>SUBTOTAL(9,Y210:Y226)</f>
        <v>43023</v>
      </c>
      <c r="Z227" s="38">
        <f>SUBTOTAL(9,Z210:Z226)</f>
        <v>43023</v>
      </c>
      <c r="AA227" s="39"/>
    </row>
    <row r="228" spans="1:27" s="46" customFormat="1" ht="18.75" customHeight="1" outlineLevel="2">
      <c r="A228" s="42" t="s">
        <v>303</v>
      </c>
      <c r="B228" s="43" t="s">
        <v>304</v>
      </c>
      <c r="C228" s="42" t="s">
        <v>305</v>
      </c>
      <c r="D228" s="6">
        <v>696.6</v>
      </c>
      <c r="E228" s="6">
        <v>23602.720000000001</v>
      </c>
      <c r="F228" s="6">
        <v>66.97</v>
      </c>
      <c r="G228" s="6">
        <v>264</v>
      </c>
      <c r="H228" s="6">
        <v>6213.72</v>
      </c>
      <c r="I228" s="6">
        <v>25.38</v>
      </c>
      <c r="J228" s="6">
        <v>79.5</v>
      </c>
      <c r="K228" s="6">
        <v>333.9</v>
      </c>
      <c r="L228" s="6">
        <v>7.64</v>
      </c>
      <c r="M228" s="44">
        <v>1040.0999999999999</v>
      </c>
      <c r="N228" s="13">
        <f t="shared" si="24"/>
        <v>20.802</v>
      </c>
      <c r="O228" s="13">
        <f>N228</f>
        <v>20.802</v>
      </c>
      <c r="P228" s="13"/>
      <c r="Q228" s="44">
        <v>30150.34</v>
      </c>
      <c r="R228" s="44">
        <v>3452.98</v>
      </c>
      <c r="S228" s="44">
        <v>33603.32</v>
      </c>
      <c r="T228" s="44">
        <v>3768.79</v>
      </c>
      <c r="U228" s="44">
        <v>130.01</v>
      </c>
      <c r="V228" s="13">
        <f t="shared" si="29"/>
        <v>28.987924238054035</v>
      </c>
      <c r="W228" s="13">
        <f t="shared" si="25"/>
        <v>32.307778098259789</v>
      </c>
      <c r="X228" s="13">
        <f t="shared" si="26"/>
        <v>1664</v>
      </c>
      <c r="Y228" s="13">
        <f t="shared" si="27"/>
        <v>832</v>
      </c>
      <c r="Z228" s="13">
        <f t="shared" si="28"/>
        <v>832</v>
      </c>
      <c r="AA228" s="45"/>
    </row>
    <row r="229" spans="1:27" s="46" customFormat="1" ht="18.75" customHeight="1" outlineLevel="2">
      <c r="A229" s="42" t="s">
        <v>306</v>
      </c>
      <c r="B229" s="43" t="s">
        <v>304</v>
      </c>
      <c r="C229" s="42" t="s">
        <v>307</v>
      </c>
      <c r="D229" s="6">
        <v>549.9</v>
      </c>
      <c r="E229" s="6">
        <v>18158.88</v>
      </c>
      <c r="F229" s="6">
        <v>50.57</v>
      </c>
      <c r="G229" s="6">
        <v>450.6</v>
      </c>
      <c r="H229" s="6">
        <v>10835.68</v>
      </c>
      <c r="I229" s="6">
        <v>41.43</v>
      </c>
      <c r="J229" s="6">
        <v>87</v>
      </c>
      <c r="K229" s="6">
        <v>365.4</v>
      </c>
      <c r="L229" s="6">
        <v>8</v>
      </c>
      <c r="M229" s="44">
        <v>1087.5</v>
      </c>
      <c r="N229" s="13">
        <f t="shared" si="24"/>
        <v>21.75</v>
      </c>
      <c r="O229" s="13">
        <f t="shared" ref="O229:O246" si="31">N229</f>
        <v>21.75</v>
      </c>
      <c r="P229" s="13"/>
      <c r="Q229" s="44">
        <v>29359.96</v>
      </c>
      <c r="R229" s="44">
        <v>3373.94</v>
      </c>
      <c r="S229" s="44">
        <v>32733.9</v>
      </c>
      <c r="T229" s="44">
        <v>1957.33</v>
      </c>
      <c r="U229" s="44">
        <v>72.5</v>
      </c>
      <c r="V229" s="13">
        <f t="shared" si="29"/>
        <v>26.997664367816093</v>
      </c>
      <c r="W229" s="13">
        <f t="shared" si="25"/>
        <v>30.100137931034485</v>
      </c>
      <c r="X229" s="13">
        <f t="shared" si="26"/>
        <v>1740</v>
      </c>
      <c r="Y229" s="13">
        <f t="shared" si="27"/>
        <v>870</v>
      </c>
      <c r="Z229" s="13">
        <f t="shared" si="28"/>
        <v>870</v>
      </c>
      <c r="AA229" s="45"/>
    </row>
    <row r="230" spans="1:27" s="46" customFormat="1" ht="18.75" customHeight="1" outlineLevel="2">
      <c r="A230" s="42" t="s">
        <v>308</v>
      </c>
      <c r="B230" s="43" t="s">
        <v>304</v>
      </c>
      <c r="C230" s="42" t="s">
        <v>309</v>
      </c>
      <c r="D230" s="6">
        <v>754.5</v>
      </c>
      <c r="E230" s="6">
        <v>25140.080000000002</v>
      </c>
      <c r="F230" s="6">
        <v>64.17</v>
      </c>
      <c r="G230" s="6">
        <v>327.3</v>
      </c>
      <c r="H230" s="6">
        <v>7650.68</v>
      </c>
      <c r="I230" s="6">
        <v>27.84</v>
      </c>
      <c r="J230" s="6">
        <v>93.9</v>
      </c>
      <c r="K230" s="6">
        <v>394.38</v>
      </c>
      <c r="L230" s="6">
        <v>7.99</v>
      </c>
      <c r="M230" s="44">
        <v>1175.7</v>
      </c>
      <c r="N230" s="13">
        <f t="shared" si="24"/>
        <v>23.513999999999999</v>
      </c>
      <c r="O230" s="13">
        <f t="shared" si="31"/>
        <v>23.513999999999999</v>
      </c>
      <c r="P230" s="13"/>
      <c r="Q230" s="44">
        <v>33185.14</v>
      </c>
      <c r="R230" s="44">
        <v>3736.82</v>
      </c>
      <c r="S230" s="44">
        <v>36921.96</v>
      </c>
      <c r="T230" s="44">
        <v>4740.7299999999996</v>
      </c>
      <c r="U230" s="44">
        <v>167.96</v>
      </c>
      <c r="V230" s="13">
        <f t="shared" si="29"/>
        <v>28.225856936293269</v>
      </c>
      <c r="W230" s="13">
        <f t="shared" si="25"/>
        <v>31.404235774432252</v>
      </c>
      <c r="X230" s="13">
        <f t="shared" si="26"/>
        <v>1882</v>
      </c>
      <c r="Y230" s="13">
        <f t="shared" si="27"/>
        <v>941</v>
      </c>
      <c r="Z230" s="13">
        <f t="shared" si="28"/>
        <v>941</v>
      </c>
      <c r="AA230" s="45"/>
    </row>
    <row r="231" spans="1:27" s="46" customFormat="1" ht="18.75" customHeight="1" outlineLevel="2">
      <c r="A231" s="42" t="s">
        <v>310</v>
      </c>
      <c r="B231" s="43" t="s">
        <v>304</v>
      </c>
      <c r="C231" s="42" t="s">
        <v>309</v>
      </c>
      <c r="D231" s="6">
        <v>357.4</v>
      </c>
      <c r="E231" s="6">
        <v>12849.5</v>
      </c>
      <c r="F231" s="6">
        <v>76.7</v>
      </c>
      <c r="G231" s="6">
        <v>71.7</v>
      </c>
      <c r="H231" s="6">
        <v>1668</v>
      </c>
      <c r="I231" s="6">
        <v>15.39</v>
      </c>
      <c r="J231" s="6">
        <v>36.9</v>
      </c>
      <c r="K231" s="6">
        <v>154.97999999999999</v>
      </c>
      <c r="L231" s="6">
        <v>7.92</v>
      </c>
      <c r="M231" s="44">
        <v>466</v>
      </c>
      <c r="N231" s="13">
        <f t="shared" si="24"/>
        <v>9.32</v>
      </c>
      <c r="O231" s="13">
        <f t="shared" si="31"/>
        <v>9.32</v>
      </c>
      <c r="P231" s="13"/>
      <c r="Q231" s="44">
        <v>14672.48</v>
      </c>
      <c r="R231" s="44">
        <v>1747.66</v>
      </c>
      <c r="S231" s="44">
        <v>16420.14</v>
      </c>
      <c r="T231" s="44">
        <v>3668.12</v>
      </c>
      <c r="U231" s="44">
        <v>116.5</v>
      </c>
      <c r="V231" s="13">
        <f t="shared" si="29"/>
        <v>31.486008583690985</v>
      </c>
      <c r="W231" s="13">
        <f t="shared" si="25"/>
        <v>35.236351931330468</v>
      </c>
      <c r="X231" s="13">
        <f t="shared" si="26"/>
        <v>746</v>
      </c>
      <c r="Y231" s="13">
        <f t="shared" si="27"/>
        <v>373</v>
      </c>
      <c r="Z231" s="13">
        <f t="shared" si="28"/>
        <v>373</v>
      </c>
      <c r="AA231" s="45"/>
    </row>
    <row r="232" spans="1:27" s="46" customFormat="1" ht="18.75" customHeight="1" outlineLevel="2">
      <c r="A232" s="42" t="s">
        <v>311</v>
      </c>
      <c r="B232" s="43" t="s">
        <v>304</v>
      </c>
      <c r="C232" s="42" t="s">
        <v>312</v>
      </c>
      <c r="D232" s="6">
        <v>536.29999999999995</v>
      </c>
      <c r="E232" s="6">
        <v>19255.28</v>
      </c>
      <c r="F232" s="6">
        <v>70.849999999999994</v>
      </c>
      <c r="G232" s="6">
        <v>160.30000000000001</v>
      </c>
      <c r="H232" s="6">
        <v>3864.88</v>
      </c>
      <c r="I232" s="6">
        <v>21.18</v>
      </c>
      <c r="J232" s="6">
        <v>60.4</v>
      </c>
      <c r="K232" s="6">
        <v>253.68</v>
      </c>
      <c r="L232" s="6">
        <v>7.98</v>
      </c>
      <c r="M232" s="44">
        <v>757</v>
      </c>
      <c r="N232" s="13">
        <f t="shared" si="24"/>
        <v>15.14</v>
      </c>
      <c r="O232" s="13">
        <f t="shared" si="31"/>
        <v>15.14</v>
      </c>
      <c r="P232" s="13"/>
      <c r="Q232" s="44">
        <v>23373.84</v>
      </c>
      <c r="R232" s="44">
        <v>2863.88</v>
      </c>
      <c r="S232" s="44">
        <v>26237.72</v>
      </c>
      <c r="T232" s="44">
        <v>3895.64</v>
      </c>
      <c r="U232" s="44">
        <v>126.17</v>
      </c>
      <c r="V232" s="13">
        <f t="shared" si="29"/>
        <v>30.876935270805813</v>
      </c>
      <c r="W232" s="13">
        <f t="shared" si="25"/>
        <v>34.660132100396304</v>
      </c>
      <c r="X232" s="13">
        <f t="shared" si="26"/>
        <v>1212</v>
      </c>
      <c r="Y232" s="13">
        <f t="shared" si="27"/>
        <v>606</v>
      </c>
      <c r="Z232" s="13">
        <f t="shared" si="28"/>
        <v>606</v>
      </c>
      <c r="AA232" s="45"/>
    </row>
    <row r="233" spans="1:27" s="46" customFormat="1" ht="18.75" customHeight="1" outlineLevel="2">
      <c r="A233" s="42" t="s">
        <v>313</v>
      </c>
      <c r="B233" s="43" t="s">
        <v>304</v>
      </c>
      <c r="C233" s="42" t="s">
        <v>312</v>
      </c>
      <c r="D233" s="6">
        <v>613.79999999999995</v>
      </c>
      <c r="E233" s="6">
        <v>22618.6</v>
      </c>
      <c r="F233" s="6">
        <v>75.47</v>
      </c>
      <c r="G233" s="6">
        <v>134.5</v>
      </c>
      <c r="H233" s="6">
        <v>3243.8</v>
      </c>
      <c r="I233" s="6">
        <v>16.54</v>
      </c>
      <c r="J233" s="6">
        <v>65</v>
      </c>
      <c r="K233" s="6">
        <v>273</v>
      </c>
      <c r="L233" s="6">
        <v>7.99</v>
      </c>
      <c r="M233" s="44">
        <v>813.3</v>
      </c>
      <c r="N233" s="13">
        <f t="shared" si="24"/>
        <v>16.265999999999998</v>
      </c>
      <c r="O233" s="13">
        <f t="shared" si="31"/>
        <v>16.265999999999998</v>
      </c>
      <c r="P233" s="13"/>
      <c r="Q233" s="44">
        <v>26135.4</v>
      </c>
      <c r="R233" s="44">
        <v>3213.56</v>
      </c>
      <c r="S233" s="44">
        <v>29348.959999999999</v>
      </c>
      <c r="T233" s="44">
        <v>3733.63</v>
      </c>
      <c r="U233" s="44">
        <v>116.19</v>
      </c>
      <c r="V233" s="13">
        <f t="shared" si="29"/>
        <v>32.135005533013654</v>
      </c>
      <c r="W233" s="13">
        <f t="shared" si="25"/>
        <v>36.08626583056683</v>
      </c>
      <c r="X233" s="13">
        <f t="shared" si="26"/>
        <v>1302</v>
      </c>
      <c r="Y233" s="13">
        <f t="shared" si="27"/>
        <v>651</v>
      </c>
      <c r="Z233" s="13">
        <f t="shared" si="28"/>
        <v>651</v>
      </c>
      <c r="AA233" s="45"/>
    </row>
    <row r="234" spans="1:27" s="46" customFormat="1" ht="18.75" customHeight="1" outlineLevel="2">
      <c r="A234" s="42" t="s">
        <v>314</v>
      </c>
      <c r="B234" s="43" t="s">
        <v>304</v>
      </c>
      <c r="C234" s="42" t="s">
        <v>312</v>
      </c>
      <c r="D234" s="6">
        <v>694.6</v>
      </c>
      <c r="E234" s="6">
        <v>25350.560000000001</v>
      </c>
      <c r="F234" s="6">
        <v>73.17</v>
      </c>
      <c r="G234" s="6">
        <v>179</v>
      </c>
      <c r="H234" s="6">
        <v>4299.68</v>
      </c>
      <c r="I234" s="6">
        <v>18.86</v>
      </c>
      <c r="J234" s="6">
        <v>75.7</v>
      </c>
      <c r="K234" s="6">
        <v>317.94</v>
      </c>
      <c r="L234" s="6">
        <v>7.97</v>
      </c>
      <c r="M234" s="44">
        <v>949.3</v>
      </c>
      <c r="N234" s="13">
        <f t="shared" si="24"/>
        <v>18.986000000000001</v>
      </c>
      <c r="O234" s="13">
        <f t="shared" si="31"/>
        <v>18.986000000000001</v>
      </c>
      <c r="P234" s="13"/>
      <c r="Q234" s="44">
        <v>29968.18</v>
      </c>
      <c r="R234" s="44">
        <v>3693.88</v>
      </c>
      <c r="S234" s="44">
        <v>33662.06</v>
      </c>
      <c r="T234" s="44">
        <v>4281.17</v>
      </c>
      <c r="U234" s="44">
        <v>135.61000000000001</v>
      </c>
      <c r="V234" s="13">
        <f t="shared" si="29"/>
        <v>31.568713789107765</v>
      </c>
      <c r="W234" s="13">
        <f t="shared" si="25"/>
        <v>35.459875697882651</v>
      </c>
      <c r="X234" s="13">
        <f t="shared" si="26"/>
        <v>1518</v>
      </c>
      <c r="Y234" s="13">
        <f t="shared" si="27"/>
        <v>759</v>
      </c>
      <c r="Z234" s="13">
        <f t="shared" si="28"/>
        <v>759</v>
      </c>
      <c r="AA234" s="45"/>
    </row>
    <row r="235" spans="1:27" s="46" customFormat="1" ht="18.75" customHeight="1" outlineLevel="2">
      <c r="A235" s="42" t="s">
        <v>315</v>
      </c>
      <c r="B235" s="43" t="s">
        <v>304</v>
      </c>
      <c r="C235" s="42" t="s">
        <v>312</v>
      </c>
      <c r="D235" s="6">
        <v>489.1</v>
      </c>
      <c r="E235" s="6">
        <v>18447.8</v>
      </c>
      <c r="F235" s="6">
        <v>87.76</v>
      </c>
      <c r="G235" s="6">
        <v>23.7</v>
      </c>
      <c r="H235" s="6">
        <v>547.44000000000005</v>
      </c>
      <c r="I235" s="6">
        <v>4.25</v>
      </c>
      <c r="J235" s="6">
        <v>44.5</v>
      </c>
      <c r="K235" s="6">
        <v>186.9</v>
      </c>
      <c r="L235" s="6">
        <v>7.98</v>
      </c>
      <c r="M235" s="44">
        <v>557.29999999999995</v>
      </c>
      <c r="N235" s="13">
        <f t="shared" si="24"/>
        <v>11.145999999999999</v>
      </c>
      <c r="O235" s="13">
        <f t="shared" si="31"/>
        <v>11.145999999999999</v>
      </c>
      <c r="P235" s="13"/>
      <c r="Q235" s="44">
        <v>19182.14</v>
      </c>
      <c r="R235" s="44">
        <v>2392.56</v>
      </c>
      <c r="S235" s="44">
        <v>21574.7</v>
      </c>
      <c r="T235" s="44">
        <v>3836.43</v>
      </c>
      <c r="U235" s="44">
        <v>111.46</v>
      </c>
      <c r="V235" s="13">
        <f t="shared" si="29"/>
        <v>34.419773909922846</v>
      </c>
      <c r="W235" s="13">
        <f t="shared" si="25"/>
        <v>38.712901489323528</v>
      </c>
      <c r="X235" s="13">
        <f t="shared" si="26"/>
        <v>892</v>
      </c>
      <c r="Y235" s="13">
        <f t="shared" si="27"/>
        <v>446</v>
      </c>
      <c r="Z235" s="13">
        <f t="shared" si="28"/>
        <v>446</v>
      </c>
      <c r="AA235" s="45"/>
    </row>
    <row r="236" spans="1:27" s="46" customFormat="1" ht="18.75" customHeight="1" outlineLevel="2">
      <c r="A236" s="42" t="s">
        <v>316</v>
      </c>
      <c r="B236" s="43" t="s">
        <v>304</v>
      </c>
      <c r="C236" s="42" t="s">
        <v>317</v>
      </c>
      <c r="D236" s="6">
        <v>445.1</v>
      </c>
      <c r="E236" s="6">
        <v>16175.34</v>
      </c>
      <c r="F236" s="6">
        <v>76.900000000000006</v>
      </c>
      <c r="G236" s="6">
        <v>87.7</v>
      </c>
      <c r="H236" s="6">
        <v>2113.16</v>
      </c>
      <c r="I236" s="6">
        <v>15.15</v>
      </c>
      <c r="J236" s="6">
        <v>46</v>
      </c>
      <c r="K236" s="6">
        <v>193.2</v>
      </c>
      <c r="L236" s="6">
        <v>7.95</v>
      </c>
      <c r="M236" s="44">
        <v>578.79999999999995</v>
      </c>
      <c r="N236" s="13">
        <f t="shared" si="24"/>
        <v>11.575999999999999</v>
      </c>
      <c r="O236" s="13">
        <f t="shared" si="31"/>
        <v>11.575999999999999</v>
      </c>
      <c r="P236" s="13"/>
      <c r="Q236" s="44">
        <v>18481.7</v>
      </c>
      <c r="R236" s="44">
        <v>2284.2399999999998</v>
      </c>
      <c r="S236" s="44">
        <v>20765.939999999999</v>
      </c>
      <c r="T236" s="44">
        <v>3696.34</v>
      </c>
      <c r="U236" s="44">
        <v>115.76</v>
      </c>
      <c r="V236" s="13">
        <f t="shared" si="29"/>
        <v>31.931064270905324</v>
      </c>
      <c r="W236" s="13">
        <f t="shared" si="25"/>
        <v>35.87757429163787</v>
      </c>
      <c r="X236" s="13">
        <f t="shared" si="26"/>
        <v>926</v>
      </c>
      <c r="Y236" s="13">
        <f t="shared" si="27"/>
        <v>463</v>
      </c>
      <c r="Z236" s="13">
        <f t="shared" si="28"/>
        <v>463</v>
      </c>
      <c r="AA236" s="45"/>
    </row>
    <row r="237" spans="1:27" s="46" customFormat="1" ht="18.75" customHeight="1" outlineLevel="2">
      <c r="A237" s="42" t="s">
        <v>318</v>
      </c>
      <c r="B237" s="43" t="s">
        <v>304</v>
      </c>
      <c r="C237" s="42" t="s">
        <v>317</v>
      </c>
      <c r="D237" s="6">
        <v>289.5</v>
      </c>
      <c r="E237" s="6">
        <v>10137.280000000001</v>
      </c>
      <c r="F237" s="6">
        <v>65.78</v>
      </c>
      <c r="G237" s="6">
        <v>116.3</v>
      </c>
      <c r="H237" s="6">
        <v>2806.8</v>
      </c>
      <c r="I237" s="6">
        <v>26.43</v>
      </c>
      <c r="J237" s="6">
        <v>34.299999999999997</v>
      </c>
      <c r="K237" s="6">
        <v>144.06</v>
      </c>
      <c r="L237" s="6">
        <v>7.79</v>
      </c>
      <c r="M237" s="44">
        <v>440.1</v>
      </c>
      <c r="N237" s="13">
        <f t="shared" si="24"/>
        <v>8.8019999999999996</v>
      </c>
      <c r="O237" s="13">
        <f t="shared" si="31"/>
        <v>8.8019999999999996</v>
      </c>
      <c r="P237" s="13"/>
      <c r="Q237" s="44">
        <v>13088.14</v>
      </c>
      <c r="R237" s="44">
        <v>1612.36</v>
      </c>
      <c r="S237" s="44">
        <v>14700.5</v>
      </c>
      <c r="T237" s="44">
        <v>3272.04</v>
      </c>
      <c r="U237" s="44">
        <v>110.03</v>
      </c>
      <c r="V237" s="13">
        <f t="shared" si="29"/>
        <v>29.739013860486249</v>
      </c>
      <c r="W237" s="13">
        <f t="shared" si="25"/>
        <v>33.402635764598955</v>
      </c>
      <c r="X237" s="13">
        <f t="shared" si="26"/>
        <v>704</v>
      </c>
      <c r="Y237" s="13">
        <f t="shared" si="27"/>
        <v>352</v>
      </c>
      <c r="Z237" s="13">
        <f t="shared" si="28"/>
        <v>352</v>
      </c>
      <c r="AA237" s="45"/>
    </row>
    <row r="238" spans="1:27" s="46" customFormat="1" ht="18.75" customHeight="1" outlineLevel="2">
      <c r="A238" s="42" t="s">
        <v>319</v>
      </c>
      <c r="B238" s="43" t="s">
        <v>304</v>
      </c>
      <c r="C238" s="42" t="s">
        <v>317</v>
      </c>
      <c r="D238" s="6">
        <v>651</v>
      </c>
      <c r="E238" s="6">
        <v>23470.32</v>
      </c>
      <c r="F238" s="6">
        <v>69.010000000000005</v>
      </c>
      <c r="G238" s="6">
        <v>218.9</v>
      </c>
      <c r="H238" s="6">
        <v>5156.3599999999997</v>
      </c>
      <c r="I238" s="6">
        <v>23.21</v>
      </c>
      <c r="J238" s="6">
        <v>73.400000000000006</v>
      </c>
      <c r="K238" s="6">
        <v>308.27999999999997</v>
      </c>
      <c r="L238" s="6">
        <v>7.78</v>
      </c>
      <c r="M238" s="44">
        <v>943.3</v>
      </c>
      <c r="N238" s="13">
        <f t="shared" si="24"/>
        <v>18.866</v>
      </c>
      <c r="O238" s="13">
        <f t="shared" si="31"/>
        <v>18.866</v>
      </c>
      <c r="P238" s="13"/>
      <c r="Q238" s="44">
        <v>28934.959999999999</v>
      </c>
      <c r="R238" s="44">
        <v>3363.88</v>
      </c>
      <c r="S238" s="44">
        <v>32298.84</v>
      </c>
      <c r="T238" s="44">
        <v>3215</v>
      </c>
      <c r="U238" s="44">
        <v>104.81</v>
      </c>
      <c r="V238" s="13">
        <f t="shared" si="29"/>
        <v>30.674186367009437</v>
      </c>
      <c r="W238" s="13">
        <f t="shared" si="25"/>
        <v>34.240262906816497</v>
      </c>
      <c r="X238" s="13">
        <f t="shared" si="26"/>
        <v>1510</v>
      </c>
      <c r="Y238" s="13">
        <f t="shared" si="27"/>
        <v>755</v>
      </c>
      <c r="Z238" s="13">
        <f t="shared" si="28"/>
        <v>755</v>
      </c>
      <c r="AA238" s="45"/>
    </row>
    <row r="239" spans="1:27" s="46" customFormat="1" ht="18.75" customHeight="1" outlineLevel="2">
      <c r="A239" s="42" t="s">
        <v>320</v>
      </c>
      <c r="B239" s="43" t="s">
        <v>304</v>
      </c>
      <c r="C239" s="42" t="s">
        <v>317</v>
      </c>
      <c r="D239" s="6">
        <v>323</v>
      </c>
      <c r="E239" s="6">
        <v>11993.54</v>
      </c>
      <c r="F239" s="6">
        <v>79.95</v>
      </c>
      <c r="G239" s="6">
        <v>49</v>
      </c>
      <c r="H239" s="6">
        <v>1187.8</v>
      </c>
      <c r="I239" s="6">
        <v>12.13</v>
      </c>
      <c r="J239" s="6">
        <v>32</v>
      </c>
      <c r="K239" s="6">
        <v>134.4</v>
      </c>
      <c r="L239" s="6">
        <v>7.92</v>
      </c>
      <c r="M239" s="44">
        <v>404</v>
      </c>
      <c r="N239" s="13">
        <f t="shared" si="24"/>
        <v>8.08</v>
      </c>
      <c r="O239" s="13">
        <f t="shared" si="31"/>
        <v>8.08</v>
      </c>
      <c r="P239" s="13"/>
      <c r="Q239" s="44">
        <v>13315.74</v>
      </c>
      <c r="R239" s="44">
        <v>1662.18</v>
      </c>
      <c r="S239" s="44">
        <v>14977.92</v>
      </c>
      <c r="T239" s="44">
        <v>2663.15</v>
      </c>
      <c r="U239" s="44">
        <v>80.8</v>
      </c>
      <c r="V239" s="13">
        <f t="shared" si="29"/>
        <v>32.959752475247527</v>
      </c>
      <c r="W239" s="13">
        <f t="shared" si="25"/>
        <v>37.074059405940595</v>
      </c>
      <c r="X239" s="13">
        <f t="shared" si="26"/>
        <v>646</v>
      </c>
      <c r="Y239" s="13">
        <f t="shared" si="27"/>
        <v>323</v>
      </c>
      <c r="Z239" s="13">
        <f t="shared" si="28"/>
        <v>323</v>
      </c>
      <c r="AA239" s="45"/>
    </row>
    <row r="240" spans="1:27" s="46" customFormat="1" ht="18.75" customHeight="1" outlineLevel="2">
      <c r="A240" s="42" t="s">
        <v>321</v>
      </c>
      <c r="B240" s="43" t="s">
        <v>304</v>
      </c>
      <c r="C240" s="42" t="s">
        <v>322</v>
      </c>
      <c r="D240" s="6">
        <v>425.7</v>
      </c>
      <c r="E240" s="6">
        <v>14124.38</v>
      </c>
      <c r="F240" s="6">
        <v>53.44</v>
      </c>
      <c r="G240" s="6">
        <v>307.5</v>
      </c>
      <c r="H240" s="6">
        <v>7215.64</v>
      </c>
      <c r="I240" s="6">
        <v>38.6</v>
      </c>
      <c r="J240" s="6">
        <v>63.4</v>
      </c>
      <c r="K240" s="6">
        <v>266.27999999999997</v>
      </c>
      <c r="L240" s="6">
        <v>7.96</v>
      </c>
      <c r="M240" s="44">
        <v>796.6</v>
      </c>
      <c r="N240" s="13">
        <f t="shared" si="24"/>
        <v>15.932</v>
      </c>
      <c r="O240" s="13">
        <f t="shared" si="31"/>
        <v>15.932</v>
      </c>
      <c r="P240" s="13"/>
      <c r="Q240" s="44">
        <v>21606.3</v>
      </c>
      <c r="R240" s="44">
        <v>2265.7399999999998</v>
      </c>
      <c r="S240" s="44">
        <v>23872.04</v>
      </c>
      <c r="T240" s="44">
        <v>3601.05</v>
      </c>
      <c r="U240" s="44">
        <v>132.77000000000001</v>
      </c>
      <c r="V240" s="13">
        <f t="shared" si="29"/>
        <v>27.123148380617621</v>
      </c>
      <c r="W240" s="13">
        <f t="shared" si="25"/>
        <v>29.967411498870199</v>
      </c>
      <c r="X240" s="13">
        <f t="shared" si="26"/>
        <v>1274</v>
      </c>
      <c r="Y240" s="13">
        <f t="shared" si="27"/>
        <v>637</v>
      </c>
      <c r="Z240" s="13">
        <f t="shared" si="28"/>
        <v>637</v>
      </c>
      <c r="AA240" s="45"/>
    </row>
    <row r="241" spans="1:27" s="46" customFormat="1" ht="18.75" customHeight="1" outlineLevel="2">
      <c r="A241" s="42" t="s">
        <v>323</v>
      </c>
      <c r="B241" s="43" t="s">
        <v>304</v>
      </c>
      <c r="C241" s="42" t="s">
        <v>322</v>
      </c>
      <c r="D241" s="6">
        <v>500.9</v>
      </c>
      <c r="E241" s="6">
        <v>17089.740000000002</v>
      </c>
      <c r="F241" s="6">
        <v>74.709999999999994</v>
      </c>
      <c r="G241" s="6">
        <v>116</v>
      </c>
      <c r="H241" s="6">
        <v>2799.4</v>
      </c>
      <c r="I241" s="6">
        <v>17.3</v>
      </c>
      <c r="J241" s="6">
        <v>53.6</v>
      </c>
      <c r="K241" s="6">
        <v>225.12</v>
      </c>
      <c r="L241" s="6">
        <v>7.99</v>
      </c>
      <c r="M241" s="44">
        <v>670.5</v>
      </c>
      <c r="N241" s="13">
        <f t="shared" si="24"/>
        <v>13.41</v>
      </c>
      <c r="O241" s="13">
        <f t="shared" si="31"/>
        <v>13.41</v>
      </c>
      <c r="P241" s="13"/>
      <c r="Q241" s="44">
        <v>20114.259999999998</v>
      </c>
      <c r="R241" s="44">
        <v>2538.3000000000002</v>
      </c>
      <c r="S241" s="44">
        <v>22652.560000000001</v>
      </c>
      <c r="T241" s="44">
        <v>4022.85</v>
      </c>
      <c r="U241" s="44">
        <v>134.1</v>
      </c>
      <c r="V241" s="13">
        <f t="shared" si="29"/>
        <v>29.998896346010437</v>
      </c>
      <c r="W241" s="13">
        <f t="shared" si="25"/>
        <v>33.784578672632364</v>
      </c>
      <c r="X241" s="13">
        <f t="shared" si="26"/>
        <v>1072</v>
      </c>
      <c r="Y241" s="13">
        <f t="shared" si="27"/>
        <v>536</v>
      </c>
      <c r="Z241" s="13">
        <f t="shared" si="28"/>
        <v>536</v>
      </c>
      <c r="AA241" s="45"/>
    </row>
    <row r="242" spans="1:27" s="46" customFormat="1" ht="18.75" customHeight="1" outlineLevel="2">
      <c r="A242" s="42" t="s">
        <v>324</v>
      </c>
      <c r="B242" s="43" t="s">
        <v>304</v>
      </c>
      <c r="C242" s="42" t="s">
        <v>322</v>
      </c>
      <c r="D242" s="6">
        <v>685.5</v>
      </c>
      <c r="E242" s="6">
        <v>24325.52</v>
      </c>
      <c r="F242" s="6">
        <v>74.75</v>
      </c>
      <c r="G242" s="6">
        <v>158.5</v>
      </c>
      <c r="H242" s="6">
        <v>3678.32</v>
      </c>
      <c r="I242" s="6">
        <v>17.28</v>
      </c>
      <c r="J242" s="6">
        <v>73.099999999999994</v>
      </c>
      <c r="K242" s="6">
        <v>307.02</v>
      </c>
      <c r="L242" s="6">
        <v>7.97</v>
      </c>
      <c r="M242" s="44">
        <v>917.1</v>
      </c>
      <c r="N242" s="13">
        <f t="shared" si="24"/>
        <v>18.341999999999999</v>
      </c>
      <c r="O242" s="13">
        <f t="shared" si="31"/>
        <v>18.341999999999999</v>
      </c>
      <c r="P242" s="13"/>
      <c r="Q242" s="44">
        <v>28310.86</v>
      </c>
      <c r="R242" s="44">
        <v>3353.16</v>
      </c>
      <c r="S242" s="44">
        <v>31664.02</v>
      </c>
      <c r="T242" s="44">
        <v>4718.4799999999996</v>
      </c>
      <c r="U242" s="44">
        <v>152.85</v>
      </c>
      <c r="V242" s="13">
        <f t="shared" si="29"/>
        <v>30.869981463308253</v>
      </c>
      <c r="W242" s="13">
        <f t="shared" si="25"/>
        <v>34.526245774724678</v>
      </c>
      <c r="X242" s="13">
        <f t="shared" si="26"/>
        <v>1468</v>
      </c>
      <c r="Y242" s="13">
        <f t="shared" si="27"/>
        <v>734</v>
      </c>
      <c r="Z242" s="13">
        <f t="shared" si="28"/>
        <v>734</v>
      </c>
      <c r="AA242" s="45"/>
    </row>
    <row r="243" spans="1:27" s="46" customFormat="1" ht="18.75" customHeight="1" outlineLevel="2">
      <c r="A243" s="42" t="s">
        <v>325</v>
      </c>
      <c r="B243" s="43" t="s">
        <v>304</v>
      </c>
      <c r="C243" s="42" t="s">
        <v>322</v>
      </c>
      <c r="D243" s="6">
        <v>393.4</v>
      </c>
      <c r="E243" s="6">
        <v>13597.04</v>
      </c>
      <c r="F243" s="6">
        <v>78.069999999999993</v>
      </c>
      <c r="G243" s="6">
        <v>70.5</v>
      </c>
      <c r="H243" s="6">
        <v>1596.64</v>
      </c>
      <c r="I243" s="6">
        <v>13.99</v>
      </c>
      <c r="J243" s="6">
        <v>40</v>
      </c>
      <c r="K243" s="6">
        <v>168</v>
      </c>
      <c r="L243" s="6">
        <v>7.94</v>
      </c>
      <c r="M243" s="44">
        <v>503.9</v>
      </c>
      <c r="N243" s="13">
        <f t="shared" si="24"/>
        <v>10.077999999999999</v>
      </c>
      <c r="O243" s="13">
        <f t="shared" si="31"/>
        <v>10.077999999999999</v>
      </c>
      <c r="P243" s="13"/>
      <c r="Q243" s="44">
        <v>15361.68</v>
      </c>
      <c r="R243" s="44">
        <v>1823.94</v>
      </c>
      <c r="S243" s="44">
        <v>17185.62</v>
      </c>
      <c r="T243" s="44">
        <v>3072.34</v>
      </c>
      <c r="U243" s="44">
        <v>100.78</v>
      </c>
      <c r="V243" s="13">
        <f t="shared" si="29"/>
        <v>30.485572534232986</v>
      </c>
      <c r="W243" s="13">
        <f t="shared" si="25"/>
        <v>34.105219289541573</v>
      </c>
      <c r="X243" s="13">
        <f t="shared" si="26"/>
        <v>806</v>
      </c>
      <c r="Y243" s="13">
        <f t="shared" si="27"/>
        <v>403</v>
      </c>
      <c r="Z243" s="13">
        <f t="shared" si="28"/>
        <v>403</v>
      </c>
      <c r="AA243" s="45"/>
    </row>
    <row r="244" spans="1:27" s="46" customFormat="1" ht="18.75" customHeight="1" outlineLevel="2">
      <c r="A244" s="42" t="s">
        <v>326</v>
      </c>
      <c r="B244" s="43" t="s">
        <v>304</v>
      </c>
      <c r="C244" s="42" t="s">
        <v>327</v>
      </c>
      <c r="D244" s="6">
        <v>1050.9000000000001</v>
      </c>
      <c r="E244" s="6">
        <v>38137.74</v>
      </c>
      <c r="F244" s="6">
        <v>72.11</v>
      </c>
      <c r="G244" s="6">
        <v>290</v>
      </c>
      <c r="H244" s="6">
        <v>6884.88</v>
      </c>
      <c r="I244" s="6">
        <v>19.899999999999999</v>
      </c>
      <c r="J244" s="6">
        <v>116.5</v>
      </c>
      <c r="K244" s="6">
        <v>489.3</v>
      </c>
      <c r="L244" s="6">
        <v>7.99</v>
      </c>
      <c r="M244" s="44">
        <v>1457.4</v>
      </c>
      <c r="N244" s="13">
        <f t="shared" si="24"/>
        <v>29.148000000000003</v>
      </c>
      <c r="O244" s="13">
        <f t="shared" si="31"/>
        <v>29.148000000000003</v>
      </c>
      <c r="P244" s="13"/>
      <c r="Q244" s="44">
        <v>45511.92</v>
      </c>
      <c r="R244" s="44">
        <v>5497.26</v>
      </c>
      <c r="S244" s="44">
        <v>51009.18</v>
      </c>
      <c r="T244" s="44">
        <v>4137.45</v>
      </c>
      <c r="U244" s="44">
        <v>132.49</v>
      </c>
      <c r="V244" s="13">
        <f t="shared" si="29"/>
        <v>31.228159736517082</v>
      </c>
      <c r="W244" s="13">
        <f t="shared" si="25"/>
        <v>35.000123507616301</v>
      </c>
      <c r="X244" s="13">
        <f t="shared" si="26"/>
        <v>2332</v>
      </c>
      <c r="Y244" s="13">
        <f t="shared" si="27"/>
        <v>1166</v>
      </c>
      <c r="Z244" s="13">
        <f t="shared" si="28"/>
        <v>1166</v>
      </c>
      <c r="AA244" s="45"/>
    </row>
    <row r="245" spans="1:27" s="46" customFormat="1" ht="18.75" customHeight="1" outlineLevel="2">
      <c r="A245" s="42" t="s">
        <v>328</v>
      </c>
      <c r="B245" s="43" t="s">
        <v>304</v>
      </c>
      <c r="C245" s="42" t="s">
        <v>329</v>
      </c>
      <c r="D245" s="6">
        <v>82.5</v>
      </c>
      <c r="E245" s="6">
        <v>2628.26</v>
      </c>
      <c r="F245" s="6">
        <v>33.409999999999997</v>
      </c>
      <c r="G245" s="6">
        <v>145</v>
      </c>
      <c r="H245" s="6">
        <v>3398.8</v>
      </c>
      <c r="I245" s="6">
        <v>58.73</v>
      </c>
      <c r="J245" s="6">
        <v>19.399999999999999</v>
      </c>
      <c r="K245" s="6">
        <v>81.48</v>
      </c>
      <c r="L245" s="6">
        <v>7.86</v>
      </c>
      <c r="M245" s="44">
        <v>246.9</v>
      </c>
      <c r="N245" s="13">
        <f t="shared" si="24"/>
        <v>4.9379999999999997</v>
      </c>
      <c r="O245" s="13">
        <f t="shared" si="31"/>
        <v>4.9379999999999997</v>
      </c>
      <c r="P245" s="13"/>
      <c r="Q245" s="44">
        <v>6108.54</v>
      </c>
      <c r="R245" s="44">
        <v>535.78</v>
      </c>
      <c r="S245" s="44">
        <v>6644.32</v>
      </c>
      <c r="T245" s="44">
        <v>1221.71</v>
      </c>
      <c r="U245" s="44">
        <v>49.38</v>
      </c>
      <c r="V245" s="13">
        <f t="shared" si="29"/>
        <v>24.740947752126367</v>
      </c>
      <c r="W245" s="13">
        <f t="shared" si="25"/>
        <v>26.910976103685702</v>
      </c>
      <c r="X245" s="13">
        <f t="shared" si="26"/>
        <v>396</v>
      </c>
      <c r="Y245" s="13">
        <f t="shared" si="27"/>
        <v>198</v>
      </c>
      <c r="Z245" s="13">
        <f t="shared" si="28"/>
        <v>198</v>
      </c>
      <c r="AA245" s="45"/>
    </row>
    <row r="246" spans="1:27" s="46" customFormat="1" ht="18.75" customHeight="1" outlineLevel="2">
      <c r="A246" s="42" t="s">
        <v>330</v>
      </c>
      <c r="B246" s="43" t="s">
        <v>304</v>
      </c>
      <c r="C246" s="42" t="s">
        <v>331</v>
      </c>
      <c r="D246" s="6">
        <v>399.6</v>
      </c>
      <c r="E246" s="6">
        <v>14341.7</v>
      </c>
      <c r="F246" s="6">
        <v>69.3</v>
      </c>
      <c r="G246" s="6">
        <v>130.9</v>
      </c>
      <c r="H246" s="6">
        <v>3144.16</v>
      </c>
      <c r="I246" s="6">
        <v>22.7</v>
      </c>
      <c r="J246" s="6">
        <v>46.1</v>
      </c>
      <c r="K246" s="6">
        <v>193.62</v>
      </c>
      <c r="L246" s="6">
        <v>8</v>
      </c>
      <c r="M246" s="44">
        <v>576.6</v>
      </c>
      <c r="N246" s="13">
        <f t="shared" si="24"/>
        <v>11.532</v>
      </c>
      <c r="O246" s="13">
        <f t="shared" si="31"/>
        <v>11.532</v>
      </c>
      <c r="P246" s="13"/>
      <c r="Q246" s="44">
        <v>17679.48</v>
      </c>
      <c r="R246" s="44">
        <v>2153.1</v>
      </c>
      <c r="S246" s="44">
        <v>19832.580000000002</v>
      </c>
      <c r="T246" s="44">
        <v>2946.58</v>
      </c>
      <c r="U246" s="44">
        <v>96.1</v>
      </c>
      <c r="V246" s="13">
        <f t="shared" si="29"/>
        <v>30.66160249739854</v>
      </c>
      <c r="W246" s="13">
        <f t="shared" si="25"/>
        <v>34.395733610822063</v>
      </c>
      <c r="X246" s="13">
        <f t="shared" si="26"/>
        <v>922</v>
      </c>
      <c r="Y246" s="13">
        <f t="shared" si="27"/>
        <v>461</v>
      </c>
      <c r="Z246" s="13">
        <f t="shared" si="28"/>
        <v>461</v>
      </c>
      <c r="AA246" s="45"/>
    </row>
    <row r="247" spans="1:27" s="21" customFormat="1" ht="18.75" customHeight="1" outlineLevel="1">
      <c r="A247" s="26"/>
      <c r="B247" s="27" t="s">
        <v>371</v>
      </c>
      <c r="C247" s="26"/>
      <c r="D247" s="5"/>
      <c r="E247" s="5"/>
      <c r="F247" s="5"/>
      <c r="G247" s="5"/>
      <c r="H247" s="5"/>
      <c r="I247" s="5"/>
      <c r="J247" s="5"/>
      <c r="K247" s="5"/>
      <c r="L247" s="5"/>
      <c r="M247" s="37">
        <f>SUBTOTAL(9,M228:M246)</f>
        <v>14381.400000000001</v>
      </c>
      <c r="N247" s="38">
        <f>SUBTOTAL(9,N228:N246)</f>
        <v>287.62799999999999</v>
      </c>
      <c r="O247" s="38">
        <f>SUBTOTAL(9,O228:O246)</f>
        <v>287.62799999999999</v>
      </c>
      <c r="P247" s="38">
        <f>SUBTOTAL(9,P228:P246)</f>
        <v>0</v>
      </c>
      <c r="Q247" s="37"/>
      <c r="R247" s="37"/>
      <c r="S247" s="37"/>
      <c r="T247" s="37"/>
      <c r="U247" s="37"/>
      <c r="V247" s="38"/>
      <c r="W247" s="38"/>
      <c r="X247" s="38">
        <f>SUBTOTAL(9,X228:X246)</f>
        <v>23012</v>
      </c>
      <c r="Y247" s="38">
        <f>SUBTOTAL(9,Y228:Y246)</f>
        <v>11506</v>
      </c>
      <c r="Z247" s="38">
        <f>SUBTOTAL(9,Z228:Z246)</f>
        <v>11506</v>
      </c>
      <c r="AA247" s="39"/>
    </row>
    <row r="248" spans="1:27" s="46" customFormat="1" ht="18.75" customHeight="1" outlineLevel="2">
      <c r="A248" s="42" t="s">
        <v>332</v>
      </c>
      <c r="B248" s="43" t="s">
        <v>333</v>
      </c>
      <c r="C248" s="42" t="s">
        <v>334</v>
      </c>
      <c r="D248" s="6">
        <v>37.799999999999997</v>
      </c>
      <c r="E248" s="6">
        <v>1172.98</v>
      </c>
      <c r="F248" s="6">
        <v>7.86</v>
      </c>
      <c r="G248" s="6">
        <v>405.8</v>
      </c>
      <c r="H248" s="6">
        <v>9492</v>
      </c>
      <c r="I248" s="6">
        <v>84.33</v>
      </c>
      <c r="J248" s="6">
        <v>37.6</v>
      </c>
      <c r="K248" s="6">
        <v>157.91999999999999</v>
      </c>
      <c r="L248" s="6">
        <v>7.81</v>
      </c>
      <c r="M248" s="44">
        <v>481.2</v>
      </c>
      <c r="N248" s="13">
        <f t="shared" si="24"/>
        <v>9.6240000000000006</v>
      </c>
      <c r="O248" s="13">
        <f>N248</f>
        <v>9.6240000000000006</v>
      </c>
      <c r="P248" s="13"/>
      <c r="Q248" s="44">
        <v>10822.9</v>
      </c>
      <c r="R248" s="44">
        <v>607.64</v>
      </c>
      <c r="S248" s="44">
        <v>11430.54</v>
      </c>
      <c r="T248" s="44">
        <v>1082.29</v>
      </c>
      <c r="U248" s="44">
        <v>48.12</v>
      </c>
      <c r="V248" s="13">
        <f t="shared" si="29"/>
        <v>22.491479634247714</v>
      </c>
      <c r="W248" s="13">
        <f t="shared" si="25"/>
        <v>23.75423940149626</v>
      </c>
      <c r="X248" s="13">
        <f t="shared" si="26"/>
        <v>770</v>
      </c>
      <c r="Y248" s="13">
        <f t="shared" si="27"/>
        <v>385</v>
      </c>
      <c r="Z248" s="13">
        <f t="shared" si="28"/>
        <v>385</v>
      </c>
      <c r="AA248" s="45"/>
    </row>
    <row r="249" spans="1:27" s="46" customFormat="1" ht="18.75" customHeight="1" outlineLevel="2">
      <c r="A249" s="42" t="s">
        <v>335</v>
      </c>
      <c r="B249" s="43" t="s">
        <v>333</v>
      </c>
      <c r="C249" s="42" t="s">
        <v>336</v>
      </c>
      <c r="D249" s="6">
        <v>58</v>
      </c>
      <c r="E249" s="6">
        <v>1807.1</v>
      </c>
      <c r="F249" s="6">
        <v>16.11</v>
      </c>
      <c r="G249" s="6">
        <v>276.60000000000002</v>
      </c>
      <c r="H249" s="6">
        <v>6432.24</v>
      </c>
      <c r="I249" s="6">
        <v>76.81</v>
      </c>
      <c r="J249" s="6">
        <v>25.5</v>
      </c>
      <c r="K249" s="6">
        <v>107.1</v>
      </c>
      <c r="L249" s="6">
        <v>7.08</v>
      </c>
      <c r="M249" s="44">
        <v>360.1</v>
      </c>
      <c r="N249" s="13">
        <f t="shared" si="24"/>
        <v>7.2020000000000008</v>
      </c>
      <c r="O249" s="13">
        <f t="shared" ref="O249:O267" si="32">N249</f>
        <v>7.2020000000000008</v>
      </c>
      <c r="P249" s="13"/>
      <c r="Q249" s="44">
        <v>8346.44</v>
      </c>
      <c r="R249" s="44">
        <v>514</v>
      </c>
      <c r="S249" s="44">
        <v>8860.44</v>
      </c>
      <c r="T249" s="44">
        <v>1669.29</v>
      </c>
      <c r="U249" s="44">
        <v>72.02</v>
      </c>
      <c r="V249" s="13">
        <f t="shared" si="29"/>
        <v>23.178117189669535</v>
      </c>
      <c r="W249" s="13">
        <f t="shared" si="25"/>
        <v>24.605498472646488</v>
      </c>
      <c r="X249" s="13">
        <f t="shared" si="26"/>
        <v>576</v>
      </c>
      <c r="Y249" s="13">
        <f t="shared" si="27"/>
        <v>288</v>
      </c>
      <c r="Z249" s="13">
        <f t="shared" si="28"/>
        <v>288</v>
      </c>
      <c r="AA249" s="45"/>
    </row>
    <row r="250" spans="1:27" s="46" customFormat="1" ht="18.75" customHeight="1" outlineLevel="2">
      <c r="A250" s="42" t="s">
        <v>337</v>
      </c>
      <c r="B250" s="43" t="s">
        <v>333</v>
      </c>
      <c r="C250" s="42" t="s">
        <v>334</v>
      </c>
      <c r="D250" s="6">
        <v>147.9</v>
      </c>
      <c r="E250" s="6">
        <v>4637.2</v>
      </c>
      <c r="F250" s="6">
        <v>28.04</v>
      </c>
      <c r="G250" s="6">
        <v>345.3</v>
      </c>
      <c r="H250" s="6">
        <v>8069.48</v>
      </c>
      <c r="I250" s="6">
        <v>65.47</v>
      </c>
      <c r="J250" s="6">
        <v>34.200000000000003</v>
      </c>
      <c r="K250" s="6">
        <v>143.63999999999999</v>
      </c>
      <c r="L250" s="6">
        <v>6.48</v>
      </c>
      <c r="M250" s="44">
        <v>527.4</v>
      </c>
      <c r="N250" s="13">
        <f t="shared" si="24"/>
        <v>10.548</v>
      </c>
      <c r="O250" s="13">
        <f t="shared" si="32"/>
        <v>10.548</v>
      </c>
      <c r="P250" s="13"/>
      <c r="Q250" s="44">
        <v>12850.32</v>
      </c>
      <c r="R250" s="44">
        <v>1018.62</v>
      </c>
      <c r="S250" s="44">
        <v>13868.94</v>
      </c>
      <c r="T250" s="44">
        <v>1835.76</v>
      </c>
      <c r="U250" s="44">
        <v>75.34</v>
      </c>
      <c r="V250" s="13">
        <f t="shared" si="29"/>
        <v>24.365415244596132</v>
      </c>
      <c r="W250" s="13">
        <f t="shared" si="25"/>
        <v>26.296814562002279</v>
      </c>
      <c r="X250" s="13">
        <f t="shared" si="26"/>
        <v>844</v>
      </c>
      <c r="Y250" s="13">
        <f t="shared" si="27"/>
        <v>422</v>
      </c>
      <c r="Z250" s="13">
        <f t="shared" si="28"/>
        <v>422</v>
      </c>
      <c r="AA250" s="45"/>
    </row>
    <row r="251" spans="1:27" s="46" customFormat="1" ht="18.75" customHeight="1" outlineLevel="2">
      <c r="A251" s="42" t="s">
        <v>338</v>
      </c>
      <c r="B251" s="43" t="s">
        <v>333</v>
      </c>
      <c r="C251" s="42" t="s">
        <v>339</v>
      </c>
      <c r="D251" s="6">
        <v>264.7</v>
      </c>
      <c r="E251" s="6">
        <v>8721.02</v>
      </c>
      <c r="F251" s="6">
        <v>44.21</v>
      </c>
      <c r="G251" s="6">
        <v>287.2</v>
      </c>
      <c r="H251" s="6">
        <v>6852.44</v>
      </c>
      <c r="I251" s="6">
        <v>47.96</v>
      </c>
      <c r="J251" s="6">
        <v>46.9</v>
      </c>
      <c r="K251" s="6">
        <v>196.98</v>
      </c>
      <c r="L251" s="6">
        <v>7.83</v>
      </c>
      <c r="M251" s="44">
        <v>598.79999999999995</v>
      </c>
      <c r="N251" s="13">
        <f t="shared" si="24"/>
        <v>11.975999999999999</v>
      </c>
      <c r="O251" s="13">
        <f t="shared" si="32"/>
        <v>11.975999999999999</v>
      </c>
      <c r="P251" s="13"/>
      <c r="Q251" s="44">
        <v>15770.44</v>
      </c>
      <c r="R251" s="44">
        <v>1747.76</v>
      </c>
      <c r="S251" s="44">
        <v>17518.2</v>
      </c>
      <c r="T251" s="44">
        <v>3154.09</v>
      </c>
      <c r="U251" s="44">
        <v>119.76</v>
      </c>
      <c r="V251" s="13">
        <f t="shared" si="29"/>
        <v>26.33674014696059</v>
      </c>
      <c r="W251" s="13">
        <f t="shared" si="25"/>
        <v>29.255511022044093</v>
      </c>
      <c r="X251" s="13">
        <f t="shared" si="26"/>
        <v>958</v>
      </c>
      <c r="Y251" s="13">
        <f t="shared" si="27"/>
        <v>479</v>
      </c>
      <c r="Z251" s="13">
        <f t="shared" si="28"/>
        <v>479</v>
      </c>
      <c r="AA251" s="45"/>
    </row>
    <row r="252" spans="1:27" s="46" customFormat="1" ht="18.75" customHeight="1" outlineLevel="2">
      <c r="A252" s="42" t="s">
        <v>340</v>
      </c>
      <c r="B252" s="43" t="s">
        <v>333</v>
      </c>
      <c r="C252" s="42" t="s">
        <v>341</v>
      </c>
      <c r="D252" s="6">
        <v>291.60000000000002</v>
      </c>
      <c r="E252" s="6">
        <v>10097.52</v>
      </c>
      <c r="F252" s="6">
        <v>51.62</v>
      </c>
      <c r="G252" s="6">
        <v>228.7</v>
      </c>
      <c r="H252" s="6">
        <v>5420.8</v>
      </c>
      <c r="I252" s="6">
        <v>40.49</v>
      </c>
      <c r="J252" s="6">
        <v>44.6</v>
      </c>
      <c r="K252" s="6">
        <v>187.32</v>
      </c>
      <c r="L252" s="6">
        <v>7.9</v>
      </c>
      <c r="M252" s="44">
        <v>564.9</v>
      </c>
      <c r="N252" s="13">
        <f t="shared" si="24"/>
        <v>11.298</v>
      </c>
      <c r="O252" s="13">
        <f t="shared" si="32"/>
        <v>11.298</v>
      </c>
      <c r="P252" s="13"/>
      <c r="Q252" s="44">
        <v>15705.64</v>
      </c>
      <c r="R252" s="44">
        <v>1712.9</v>
      </c>
      <c r="S252" s="44">
        <v>17418.54</v>
      </c>
      <c r="T252" s="44">
        <v>3141.13</v>
      </c>
      <c r="U252" s="44">
        <v>112.98</v>
      </c>
      <c r="V252" s="13">
        <f t="shared" si="29"/>
        <v>27.802513719242345</v>
      </c>
      <c r="W252" s="13">
        <f t="shared" si="25"/>
        <v>30.834731810939992</v>
      </c>
      <c r="X252" s="13">
        <f t="shared" si="26"/>
        <v>904</v>
      </c>
      <c r="Y252" s="13">
        <f t="shared" si="27"/>
        <v>452</v>
      </c>
      <c r="Z252" s="13">
        <f t="shared" si="28"/>
        <v>452</v>
      </c>
      <c r="AA252" s="45"/>
    </row>
    <row r="253" spans="1:27" s="46" customFormat="1" ht="18.75" customHeight="1" outlineLevel="2">
      <c r="A253" s="42" t="s">
        <v>342</v>
      </c>
      <c r="B253" s="43" t="s">
        <v>333</v>
      </c>
      <c r="C253" s="42" t="s">
        <v>343</v>
      </c>
      <c r="D253" s="6">
        <v>876.5</v>
      </c>
      <c r="E253" s="6">
        <v>30117.88</v>
      </c>
      <c r="F253" s="6">
        <v>64.22</v>
      </c>
      <c r="G253" s="6">
        <v>390.8</v>
      </c>
      <c r="H253" s="6">
        <v>9207.36</v>
      </c>
      <c r="I253" s="6">
        <v>28.63</v>
      </c>
      <c r="J253" s="6">
        <v>97.5</v>
      </c>
      <c r="K253" s="6">
        <v>409.5</v>
      </c>
      <c r="L253" s="6">
        <v>7.14</v>
      </c>
      <c r="M253" s="44">
        <v>1364.8</v>
      </c>
      <c r="N253" s="13">
        <f t="shared" si="24"/>
        <v>27.295999999999999</v>
      </c>
      <c r="O253" s="13">
        <f t="shared" si="32"/>
        <v>27.295999999999999</v>
      </c>
      <c r="P253" s="13"/>
      <c r="Q253" s="44">
        <v>39734.74</v>
      </c>
      <c r="R253" s="44">
        <v>4527.6400000000003</v>
      </c>
      <c r="S253" s="44">
        <v>44262.38</v>
      </c>
      <c r="T253" s="44">
        <v>3973.47</v>
      </c>
      <c r="U253" s="44">
        <v>136.47999999999999</v>
      </c>
      <c r="V253" s="13">
        <f t="shared" si="29"/>
        <v>29.113965416178193</v>
      </c>
      <c r="W253" s="13">
        <f t="shared" si="25"/>
        <v>32.431403868698709</v>
      </c>
      <c r="X253" s="13">
        <f t="shared" si="26"/>
        <v>2184</v>
      </c>
      <c r="Y253" s="13">
        <f t="shared" si="27"/>
        <v>1092</v>
      </c>
      <c r="Z253" s="13">
        <f t="shared" si="28"/>
        <v>1092</v>
      </c>
      <c r="AA253" s="45"/>
    </row>
    <row r="254" spans="1:27" s="46" customFormat="1" ht="18.75" customHeight="1" outlineLevel="2">
      <c r="A254" s="42" t="s">
        <v>344</v>
      </c>
      <c r="B254" s="43" t="s">
        <v>333</v>
      </c>
      <c r="C254" s="42" t="s">
        <v>343</v>
      </c>
      <c r="D254" s="6">
        <v>727</v>
      </c>
      <c r="E254" s="6">
        <v>25968.16</v>
      </c>
      <c r="F254" s="6">
        <v>71.92</v>
      </c>
      <c r="G254" s="6">
        <v>213.5</v>
      </c>
      <c r="H254" s="6">
        <v>5104.8</v>
      </c>
      <c r="I254" s="6">
        <v>21.12</v>
      </c>
      <c r="J254" s="6">
        <v>70.3</v>
      </c>
      <c r="K254" s="6">
        <v>295.26</v>
      </c>
      <c r="L254" s="6">
        <v>6.95</v>
      </c>
      <c r="M254" s="44">
        <v>1010.8</v>
      </c>
      <c r="N254" s="13">
        <f t="shared" si="24"/>
        <v>20.215999999999998</v>
      </c>
      <c r="O254" s="13">
        <f t="shared" si="32"/>
        <v>20.215999999999998</v>
      </c>
      <c r="P254" s="13"/>
      <c r="Q254" s="44">
        <v>31368.22</v>
      </c>
      <c r="R254" s="44">
        <v>3812.12</v>
      </c>
      <c r="S254" s="44">
        <v>35180.339999999997</v>
      </c>
      <c r="T254" s="44">
        <v>3921.03</v>
      </c>
      <c r="U254" s="44">
        <v>126.35</v>
      </c>
      <c r="V254" s="13">
        <f t="shared" si="29"/>
        <v>31.033062920459045</v>
      </c>
      <c r="W254" s="13">
        <f t="shared" si="25"/>
        <v>34.804451919271862</v>
      </c>
      <c r="X254" s="13">
        <f t="shared" si="26"/>
        <v>1618</v>
      </c>
      <c r="Y254" s="13">
        <f t="shared" si="27"/>
        <v>809</v>
      </c>
      <c r="Z254" s="13">
        <f t="shared" si="28"/>
        <v>809</v>
      </c>
      <c r="AA254" s="45"/>
    </row>
    <row r="255" spans="1:27" s="46" customFormat="1" ht="18.75" customHeight="1" outlineLevel="2">
      <c r="A255" s="42" t="s">
        <v>345</v>
      </c>
      <c r="B255" s="43" t="s">
        <v>333</v>
      </c>
      <c r="C255" s="42" t="s">
        <v>343</v>
      </c>
      <c r="D255" s="6">
        <v>614.1</v>
      </c>
      <c r="E255" s="6">
        <v>20630.439999999999</v>
      </c>
      <c r="F255" s="6">
        <v>40.799999999999997</v>
      </c>
      <c r="G255" s="6">
        <v>770.8</v>
      </c>
      <c r="H255" s="6">
        <v>18474.560000000001</v>
      </c>
      <c r="I255" s="6">
        <v>51.21</v>
      </c>
      <c r="J255" s="6">
        <v>120.4</v>
      </c>
      <c r="K255" s="6">
        <v>505.68</v>
      </c>
      <c r="L255" s="6">
        <v>8</v>
      </c>
      <c r="M255" s="44">
        <v>1505.3</v>
      </c>
      <c r="N255" s="13">
        <f t="shared" si="24"/>
        <v>30.105999999999998</v>
      </c>
      <c r="O255" s="13">
        <f t="shared" si="32"/>
        <v>30.105999999999998</v>
      </c>
      <c r="P255" s="13"/>
      <c r="Q255" s="44">
        <v>39610.68</v>
      </c>
      <c r="R255" s="44">
        <v>4278.7</v>
      </c>
      <c r="S255" s="44">
        <v>43889.38</v>
      </c>
      <c r="T255" s="44">
        <v>2829.33</v>
      </c>
      <c r="U255" s="44">
        <v>107.52</v>
      </c>
      <c r="V255" s="13">
        <f t="shared" si="29"/>
        <v>26.314143360127549</v>
      </c>
      <c r="W255" s="13">
        <f t="shared" si="25"/>
        <v>29.156566797316149</v>
      </c>
      <c r="X255" s="13">
        <f t="shared" si="26"/>
        <v>2408</v>
      </c>
      <c r="Y255" s="13">
        <f t="shared" si="27"/>
        <v>1204</v>
      </c>
      <c r="Z255" s="13">
        <f t="shared" si="28"/>
        <v>1204</v>
      </c>
      <c r="AA255" s="45"/>
    </row>
    <row r="256" spans="1:27" s="46" customFormat="1" ht="18.75" customHeight="1" outlineLevel="2">
      <c r="A256" s="42" t="s">
        <v>346</v>
      </c>
      <c r="B256" s="43" t="s">
        <v>333</v>
      </c>
      <c r="C256" s="42" t="s">
        <v>339</v>
      </c>
      <c r="D256" s="6">
        <v>421.9</v>
      </c>
      <c r="E256" s="6">
        <v>14010.34</v>
      </c>
      <c r="F256" s="6">
        <v>43.37</v>
      </c>
      <c r="G256" s="6">
        <v>473.2</v>
      </c>
      <c r="H256" s="6">
        <v>11330.12</v>
      </c>
      <c r="I256" s="6">
        <v>48.64</v>
      </c>
      <c r="J256" s="6">
        <v>77.8</v>
      </c>
      <c r="K256" s="6">
        <v>326.76</v>
      </c>
      <c r="L256" s="6">
        <v>8</v>
      </c>
      <c r="M256" s="44">
        <v>972.9</v>
      </c>
      <c r="N256" s="13">
        <f t="shared" si="24"/>
        <v>19.457999999999998</v>
      </c>
      <c r="O256" s="13">
        <f t="shared" si="32"/>
        <v>19.457999999999998</v>
      </c>
      <c r="P256" s="13"/>
      <c r="Q256" s="44">
        <v>25667.22</v>
      </c>
      <c r="R256" s="44">
        <v>2852.36</v>
      </c>
      <c r="S256" s="44">
        <v>28519.58</v>
      </c>
      <c r="T256" s="44">
        <v>2566.7199999999998</v>
      </c>
      <c r="U256" s="44">
        <v>97.29</v>
      </c>
      <c r="V256" s="13">
        <f t="shared" si="29"/>
        <v>26.382176996608081</v>
      </c>
      <c r="W256" s="13">
        <f t="shared" si="25"/>
        <v>29.313989104738415</v>
      </c>
      <c r="X256" s="13">
        <f t="shared" si="26"/>
        <v>1556</v>
      </c>
      <c r="Y256" s="13">
        <f t="shared" si="27"/>
        <v>778</v>
      </c>
      <c r="Z256" s="13">
        <f t="shared" si="28"/>
        <v>778</v>
      </c>
      <c r="AA256" s="45"/>
    </row>
    <row r="257" spans="1:27" s="46" customFormat="1" ht="18.75" customHeight="1" outlineLevel="2">
      <c r="A257" s="42" t="s">
        <v>347</v>
      </c>
      <c r="B257" s="43" t="s">
        <v>333</v>
      </c>
      <c r="C257" s="42" t="s">
        <v>343</v>
      </c>
      <c r="D257" s="6">
        <v>786.2</v>
      </c>
      <c r="E257" s="6">
        <v>26226.9</v>
      </c>
      <c r="F257" s="6">
        <v>49.12</v>
      </c>
      <c r="G257" s="6">
        <v>687.5</v>
      </c>
      <c r="H257" s="6">
        <v>16266.4</v>
      </c>
      <c r="I257" s="6">
        <v>42.96</v>
      </c>
      <c r="J257" s="6">
        <v>126.8</v>
      </c>
      <c r="K257" s="6">
        <v>532.55999999999995</v>
      </c>
      <c r="L257" s="6">
        <v>7.92</v>
      </c>
      <c r="M257" s="44">
        <v>1600.5</v>
      </c>
      <c r="N257" s="13">
        <f t="shared" si="24"/>
        <v>32.01</v>
      </c>
      <c r="O257" s="13">
        <f t="shared" si="32"/>
        <v>32.01</v>
      </c>
      <c r="P257" s="13"/>
      <c r="Q257" s="44">
        <v>43025.86</v>
      </c>
      <c r="R257" s="44">
        <v>4538.3</v>
      </c>
      <c r="S257" s="44">
        <v>47564.160000000003</v>
      </c>
      <c r="T257" s="44">
        <v>5378.23</v>
      </c>
      <c r="U257" s="44">
        <v>200.06</v>
      </c>
      <c r="V257" s="13">
        <f t="shared" si="29"/>
        <v>26.882761636988441</v>
      </c>
      <c r="W257" s="13">
        <f t="shared" si="25"/>
        <v>29.718313027179008</v>
      </c>
      <c r="X257" s="13">
        <f t="shared" si="26"/>
        <v>2560</v>
      </c>
      <c r="Y257" s="13">
        <f t="shared" si="27"/>
        <v>1280</v>
      </c>
      <c r="Z257" s="13">
        <f t="shared" si="28"/>
        <v>1280</v>
      </c>
      <c r="AA257" s="45"/>
    </row>
    <row r="258" spans="1:27" s="46" customFormat="1" ht="18.75" customHeight="1" outlineLevel="2">
      <c r="A258" s="42" t="s">
        <v>348</v>
      </c>
      <c r="B258" s="43" t="s">
        <v>333</v>
      </c>
      <c r="C258" s="42" t="s">
        <v>336</v>
      </c>
      <c r="D258" s="6">
        <v>731.2</v>
      </c>
      <c r="E258" s="6">
        <v>25225.56</v>
      </c>
      <c r="F258" s="6">
        <v>56.57</v>
      </c>
      <c r="G258" s="6">
        <v>459.4</v>
      </c>
      <c r="H258" s="6">
        <v>10805.48</v>
      </c>
      <c r="I258" s="6">
        <v>35.54</v>
      </c>
      <c r="J258" s="6">
        <v>101.9</v>
      </c>
      <c r="K258" s="6">
        <v>427.98</v>
      </c>
      <c r="L258" s="6">
        <v>7.88</v>
      </c>
      <c r="M258" s="44">
        <v>1292.5</v>
      </c>
      <c r="N258" s="13">
        <f t="shared" si="24"/>
        <v>25.85</v>
      </c>
      <c r="O258" s="13">
        <f t="shared" si="32"/>
        <v>25.85</v>
      </c>
      <c r="P258" s="13"/>
      <c r="Q258" s="44">
        <v>36459.019999999997</v>
      </c>
      <c r="R258" s="44">
        <v>3901.34</v>
      </c>
      <c r="S258" s="44">
        <v>40360.36</v>
      </c>
      <c r="T258" s="44">
        <v>3645.9</v>
      </c>
      <c r="U258" s="44">
        <v>129.25</v>
      </c>
      <c r="V258" s="13">
        <f t="shared" si="29"/>
        <v>28.208139264990326</v>
      </c>
      <c r="W258" s="13">
        <f t="shared" si="25"/>
        <v>31.22658413926499</v>
      </c>
      <c r="X258" s="13">
        <f t="shared" si="26"/>
        <v>2068</v>
      </c>
      <c r="Y258" s="13">
        <f t="shared" si="27"/>
        <v>1034</v>
      </c>
      <c r="Z258" s="13">
        <f t="shared" si="28"/>
        <v>1034</v>
      </c>
      <c r="AA258" s="45"/>
    </row>
    <row r="259" spans="1:27" s="46" customFormat="1" ht="18.75" customHeight="1" outlineLevel="2">
      <c r="A259" s="42" t="s">
        <v>349</v>
      </c>
      <c r="B259" s="43" t="s">
        <v>333</v>
      </c>
      <c r="C259" s="42" t="s">
        <v>343</v>
      </c>
      <c r="D259" s="6">
        <v>766.7</v>
      </c>
      <c r="E259" s="6">
        <v>25750.86</v>
      </c>
      <c r="F259" s="6">
        <v>63.62</v>
      </c>
      <c r="G259" s="6">
        <v>342.4</v>
      </c>
      <c r="H259" s="6">
        <v>8142.24</v>
      </c>
      <c r="I259" s="6">
        <v>28.41</v>
      </c>
      <c r="J259" s="6">
        <v>96</v>
      </c>
      <c r="K259" s="6">
        <v>403.2</v>
      </c>
      <c r="L259" s="6">
        <v>7.97</v>
      </c>
      <c r="M259" s="44">
        <v>1205.0999999999999</v>
      </c>
      <c r="N259" s="13">
        <f t="shared" si="24"/>
        <v>24.101999999999997</v>
      </c>
      <c r="O259" s="13">
        <f t="shared" si="32"/>
        <v>24.101999999999997</v>
      </c>
      <c r="P259" s="13"/>
      <c r="Q259" s="44">
        <v>34296.300000000003</v>
      </c>
      <c r="R259" s="44">
        <v>4024.72</v>
      </c>
      <c r="S259" s="44">
        <v>38321.019999999997</v>
      </c>
      <c r="T259" s="44">
        <v>4287.04</v>
      </c>
      <c r="U259" s="44">
        <v>150.63999999999999</v>
      </c>
      <c r="V259" s="13">
        <f t="shared" si="29"/>
        <v>28.459297983569833</v>
      </c>
      <c r="W259" s="13">
        <f t="shared" si="25"/>
        <v>31.799037424280144</v>
      </c>
      <c r="X259" s="13">
        <f t="shared" si="26"/>
        <v>1928</v>
      </c>
      <c r="Y259" s="13">
        <f t="shared" si="27"/>
        <v>964</v>
      </c>
      <c r="Z259" s="13">
        <f t="shared" si="28"/>
        <v>964</v>
      </c>
      <c r="AA259" s="45"/>
    </row>
    <row r="260" spans="1:27" s="46" customFormat="1" ht="18.75" customHeight="1" outlineLevel="2">
      <c r="A260" s="42" t="s">
        <v>350</v>
      </c>
      <c r="B260" s="43" t="s">
        <v>333</v>
      </c>
      <c r="C260" s="42" t="s">
        <v>339</v>
      </c>
      <c r="D260" s="6">
        <v>309.8</v>
      </c>
      <c r="E260" s="6">
        <v>10475.719999999999</v>
      </c>
      <c r="F260" s="6">
        <v>67.760000000000005</v>
      </c>
      <c r="G260" s="6">
        <v>111</v>
      </c>
      <c r="H260" s="6">
        <v>2718.48</v>
      </c>
      <c r="I260" s="6">
        <v>24.28</v>
      </c>
      <c r="J260" s="6">
        <v>36.4</v>
      </c>
      <c r="K260" s="6">
        <v>152.88</v>
      </c>
      <c r="L260" s="6">
        <v>7.96</v>
      </c>
      <c r="M260" s="44">
        <v>457.2</v>
      </c>
      <c r="N260" s="13">
        <f t="shared" si="24"/>
        <v>9.1440000000000001</v>
      </c>
      <c r="O260" s="13">
        <f t="shared" si="32"/>
        <v>9.1440000000000001</v>
      </c>
      <c r="P260" s="13"/>
      <c r="Q260" s="44">
        <v>13347.08</v>
      </c>
      <c r="R260" s="44">
        <v>1706.8</v>
      </c>
      <c r="S260" s="44">
        <v>15053.88</v>
      </c>
      <c r="T260" s="44">
        <v>2224.5100000000002</v>
      </c>
      <c r="U260" s="44">
        <v>76.2</v>
      </c>
      <c r="V260" s="13">
        <f t="shared" si="29"/>
        <v>29.193088363954505</v>
      </c>
      <c r="W260" s="13">
        <f t="shared" si="25"/>
        <v>32.926246719160105</v>
      </c>
      <c r="X260" s="13">
        <f t="shared" si="26"/>
        <v>732</v>
      </c>
      <c r="Y260" s="13">
        <f t="shared" si="27"/>
        <v>366</v>
      </c>
      <c r="Z260" s="13">
        <f t="shared" si="28"/>
        <v>366</v>
      </c>
      <c r="AA260" s="45"/>
    </row>
    <row r="261" spans="1:27" s="46" customFormat="1" ht="18.75" customHeight="1" outlineLevel="2">
      <c r="A261" s="42" t="s">
        <v>351</v>
      </c>
      <c r="B261" s="43" t="s">
        <v>333</v>
      </c>
      <c r="C261" s="42" t="s">
        <v>336</v>
      </c>
      <c r="D261" s="6">
        <v>836.9</v>
      </c>
      <c r="E261" s="6">
        <v>29741.22</v>
      </c>
      <c r="F261" s="6">
        <v>69.38</v>
      </c>
      <c r="G261" s="6">
        <v>274</v>
      </c>
      <c r="H261" s="6">
        <v>6540.96</v>
      </c>
      <c r="I261" s="6">
        <v>22.71</v>
      </c>
      <c r="J261" s="6">
        <v>95.4</v>
      </c>
      <c r="K261" s="6">
        <v>400.68</v>
      </c>
      <c r="L261" s="6">
        <v>7.91</v>
      </c>
      <c r="M261" s="44">
        <v>1206.3</v>
      </c>
      <c r="N261" s="13">
        <f t="shared" si="24"/>
        <v>24.125999999999998</v>
      </c>
      <c r="O261" s="13">
        <f t="shared" si="32"/>
        <v>24.125999999999998</v>
      </c>
      <c r="P261" s="13"/>
      <c r="Q261" s="44">
        <v>36682.86</v>
      </c>
      <c r="R261" s="44">
        <v>4416.92</v>
      </c>
      <c r="S261" s="44">
        <v>41099.78</v>
      </c>
      <c r="T261" s="44">
        <v>3056.91</v>
      </c>
      <c r="U261" s="44">
        <v>100.52</v>
      </c>
      <c r="V261" s="13">
        <f t="shared" si="29"/>
        <v>30.409400646605324</v>
      </c>
      <c r="W261" s="13">
        <f t="shared" si="25"/>
        <v>34.070944209566441</v>
      </c>
      <c r="X261" s="13">
        <f t="shared" si="26"/>
        <v>1930</v>
      </c>
      <c r="Y261" s="13">
        <f t="shared" si="27"/>
        <v>965</v>
      </c>
      <c r="Z261" s="13">
        <f t="shared" si="28"/>
        <v>965</v>
      </c>
      <c r="AA261" s="45"/>
    </row>
    <row r="262" spans="1:27" s="46" customFormat="1" ht="18.75" customHeight="1" outlineLevel="2">
      <c r="A262" s="42" t="s">
        <v>352</v>
      </c>
      <c r="B262" s="43" t="s">
        <v>333</v>
      </c>
      <c r="C262" s="42" t="s">
        <v>343</v>
      </c>
      <c r="D262" s="6">
        <v>1161</v>
      </c>
      <c r="E262" s="6">
        <v>40489.5</v>
      </c>
      <c r="F262" s="6">
        <v>80.400000000000006</v>
      </c>
      <c r="G262" s="6">
        <v>167.6</v>
      </c>
      <c r="H262" s="6">
        <v>3863.56</v>
      </c>
      <c r="I262" s="6">
        <v>11.61</v>
      </c>
      <c r="J262" s="6">
        <v>115.5</v>
      </c>
      <c r="K262" s="6">
        <v>485.1</v>
      </c>
      <c r="L262" s="6">
        <v>8</v>
      </c>
      <c r="M262" s="44">
        <v>1444.1</v>
      </c>
      <c r="N262" s="13">
        <f t="shared" si="24"/>
        <v>28.881999999999998</v>
      </c>
      <c r="O262" s="13">
        <f t="shared" si="32"/>
        <v>28.881999999999998</v>
      </c>
      <c r="P262" s="13"/>
      <c r="Q262" s="44">
        <v>44838.16</v>
      </c>
      <c r="R262" s="44">
        <v>5443.28</v>
      </c>
      <c r="S262" s="44">
        <v>50281.440000000002</v>
      </c>
      <c r="T262" s="44">
        <v>5604.77</v>
      </c>
      <c r="U262" s="44">
        <v>180.51</v>
      </c>
      <c r="V262" s="13">
        <f t="shared" si="29"/>
        <v>31.049207118620597</v>
      </c>
      <c r="W262" s="13">
        <f t="shared" si="25"/>
        <v>34.818530572675023</v>
      </c>
      <c r="X262" s="13">
        <f t="shared" si="26"/>
        <v>2310</v>
      </c>
      <c r="Y262" s="13">
        <f t="shared" si="27"/>
        <v>1155</v>
      </c>
      <c r="Z262" s="13">
        <f t="shared" si="28"/>
        <v>1155</v>
      </c>
      <c r="AA262" s="45"/>
    </row>
    <row r="263" spans="1:27" s="46" customFormat="1" ht="18.75" customHeight="1" outlineLevel="2">
      <c r="A263" s="42" t="s">
        <v>353</v>
      </c>
      <c r="B263" s="43" t="s">
        <v>333</v>
      </c>
      <c r="C263" s="42" t="s">
        <v>339</v>
      </c>
      <c r="D263" s="6">
        <v>497.4</v>
      </c>
      <c r="E263" s="6">
        <v>17822</v>
      </c>
      <c r="F263" s="6">
        <v>74.45</v>
      </c>
      <c r="G263" s="6">
        <v>117.3</v>
      </c>
      <c r="H263" s="6">
        <v>2806</v>
      </c>
      <c r="I263" s="6">
        <v>17.559999999999999</v>
      </c>
      <c r="J263" s="6">
        <v>53.4</v>
      </c>
      <c r="K263" s="6">
        <v>224.28</v>
      </c>
      <c r="L263" s="6">
        <v>7.99</v>
      </c>
      <c r="M263" s="44">
        <v>668.1</v>
      </c>
      <c r="N263" s="13">
        <f t="shared" ref="N263:N267" si="33">M263/50</f>
        <v>13.362</v>
      </c>
      <c r="O263" s="13">
        <f t="shared" si="32"/>
        <v>13.362</v>
      </c>
      <c r="P263" s="13"/>
      <c r="Q263" s="44">
        <v>20852.28</v>
      </c>
      <c r="R263" s="44">
        <v>2563.2199999999998</v>
      </c>
      <c r="S263" s="44">
        <v>23415.5</v>
      </c>
      <c r="T263" s="44">
        <v>2978.9</v>
      </c>
      <c r="U263" s="44">
        <v>95.44</v>
      </c>
      <c r="V263" s="13">
        <f t="shared" si="29"/>
        <v>31.211315671306689</v>
      </c>
      <c r="W263" s="13">
        <f t="shared" ref="W263:W267" si="34">S263/M263</f>
        <v>35.047897021403983</v>
      </c>
      <c r="X263" s="13">
        <f t="shared" ref="X263:X267" si="35">Y263+Z263</f>
        <v>1068</v>
      </c>
      <c r="Y263" s="13">
        <f t="shared" ref="Y263:Y267" si="36">ROUND(IF(P263="",O263*40,(O263+P263)*20),0)</f>
        <v>534</v>
      </c>
      <c r="Z263" s="13">
        <f t="shared" ref="Z263:Z267" si="37">ROUND(IF(P263="",O263*40,(O263+P263)*20),0)</f>
        <v>534</v>
      </c>
      <c r="AA263" s="45"/>
    </row>
    <row r="264" spans="1:27" s="46" customFormat="1" ht="18.75" customHeight="1" outlineLevel="2">
      <c r="A264" s="42" t="s">
        <v>354</v>
      </c>
      <c r="B264" s="43" t="s">
        <v>333</v>
      </c>
      <c r="C264" s="42" t="s">
        <v>339</v>
      </c>
      <c r="D264" s="6">
        <v>735</v>
      </c>
      <c r="E264" s="6">
        <v>26250.080000000002</v>
      </c>
      <c r="F264" s="6">
        <v>78.760000000000005</v>
      </c>
      <c r="G264" s="6">
        <v>123.8</v>
      </c>
      <c r="H264" s="6">
        <v>2938</v>
      </c>
      <c r="I264" s="6">
        <v>13.27</v>
      </c>
      <c r="J264" s="6">
        <v>74.400000000000006</v>
      </c>
      <c r="K264" s="6">
        <v>312.48</v>
      </c>
      <c r="L264" s="6">
        <v>7.97</v>
      </c>
      <c r="M264" s="44">
        <v>933.2</v>
      </c>
      <c r="N264" s="13">
        <f t="shared" si="33"/>
        <v>18.664000000000001</v>
      </c>
      <c r="O264" s="13">
        <f t="shared" si="32"/>
        <v>18.664000000000001</v>
      </c>
      <c r="P264" s="13"/>
      <c r="Q264" s="44">
        <v>29500.560000000001</v>
      </c>
      <c r="R264" s="44">
        <v>3634.68</v>
      </c>
      <c r="S264" s="44">
        <v>33135.24</v>
      </c>
      <c r="T264" s="44">
        <v>3687.57</v>
      </c>
      <c r="U264" s="44">
        <v>116.65</v>
      </c>
      <c r="V264" s="13">
        <f t="shared" ref="V264:V267" si="38">Q264/M264</f>
        <v>31.612258894127731</v>
      </c>
      <c r="W264" s="13">
        <f t="shared" si="34"/>
        <v>35.507115302186023</v>
      </c>
      <c r="X264" s="13">
        <f t="shared" si="35"/>
        <v>1494</v>
      </c>
      <c r="Y264" s="13">
        <f t="shared" si="36"/>
        <v>747</v>
      </c>
      <c r="Z264" s="13">
        <f t="shared" si="37"/>
        <v>747</v>
      </c>
      <c r="AA264" s="45"/>
    </row>
    <row r="265" spans="1:27" s="46" customFormat="1" ht="18.75" customHeight="1" outlineLevel="2">
      <c r="A265" s="42" t="s">
        <v>355</v>
      </c>
      <c r="B265" s="43" t="s">
        <v>333</v>
      </c>
      <c r="C265" s="42" t="s">
        <v>336</v>
      </c>
      <c r="D265" s="6">
        <v>453.7</v>
      </c>
      <c r="E265" s="6">
        <v>16254.3</v>
      </c>
      <c r="F265" s="6">
        <v>78.97</v>
      </c>
      <c r="G265" s="6">
        <v>74.900000000000006</v>
      </c>
      <c r="H265" s="6">
        <v>1804.16</v>
      </c>
      <c r="I265" s="6">
        <v>13.04</v>
      </c>
      <c r="J265" s="6">
        <v>45.9</v>
      </c>
      <c r="K265" s="6">
        <v>192.78</v>
      </c>
      <c r="L265" s="6">
        <v>7.99</v>
      </c>
      <c r="M265" s="44">
        <v>574.5</v>
      </c>
      <c r="N265" s="13">
        <f t="shared" si="33"/>
        <v>11.49</v>
      </c>
      <c r="O265" s="13">
        <f t="shared" si="32"/>
        <v>11.49</v>
      </c>
      <c r="P265" s="13"/>
      <c r="Q265" s="44">
        <v>18251.240000000002</v>
      </c>
      <c r="R265" s="44">
        <v>2282.7800000000002</v>
      </c>
      <c r="S265" s="44">
        <v>20534.02</v>
      </c>
      <c r="T265" s="44">
        <v>3041.87</v>
      </c>
      <c r="U265" s="44">
        <v>95.75</v>
      </c>
      <c r="V265" s="13">
        <f t="shared" si="38"/>
        <v>31.768912097476068</v>
      </c>
      <c r="W265" s="13">
        <f t="shared" si="34"/>
        <v>35.742419495213227</v>
      </c>
      <c r="X265" s="13">
        <f t="shared" si="35"/>
        <v>920</v>
      </c>
      <c r="Y265" s="13">
        <f t="shared" si="36"/>
        <v>460</v>
      </c>
      <c r="Z265" s="13">
        <f t="shared" si="37"/>
        <v>460</v>
      </c>
      <c r="AA265" s="45"/>
    </row>
    <row r="266" spans="1:27" s="46" customFormat="1" ht="18.75" customHeight="1" outlineLevel="2">
      <c r="A266" s="42" t="s">
        <v>356</v>
      </c>
      <c r="B266" s="43" t="s">
        <v>333</v>
      </c>
      <c r="C266" s="42" t="s">
        <v>336</v>
      </c>
      <c r="D266" s="6">
        <v>840.4</v>
      </c>
      <c r="E266" s="6">
        <v>29753.7</v>
      </c>
      <c r="F266" s="6">
        <v>76.41</v>
      </c>
      <c r="G266" s="6">
        <v>171.5</v>
      </c>
      <c r="H266" s="6">
        <v>4088.6</v>
      </c>
      <c r="I266" s="6">
        <v>15.59</v>
      </c>
      <c r="J266" s="6">
        <v>87.9</v>
      </c>
      <c r="K266" s="6">
        <v>369.18</v>
      </c>
      <c r="L266" s="6">
        <v>7.99</v>
      </c>
      <c r="M266" s="44">
        <v>1099.8</v>
      </c>
      <c r="N266" s="13">
        <f t="shared" si="33"/>
        <v>21.995999999999999</v>
      </c>
      <c r="O266" s="13">
        <f t="shared" si="32"/>
        <v>21.995999999999999</v>
      </c>
      <c r="P266" s="13"/>
      <c r="Q266" s="44">
        <v>34211.480000000003</v>
      </c>
      <c r="R266" s="44">
        <v>4180.6400000000003</v>
      </c>
      <c r="S266" s="44">
        <v>38392.120000000003</v>
      </c>
      <c r="T266" s="44">
        <v>2850.96</v>
      </c>
      <c r="U266" s="44">
        <v>91.65</v>
      </c>
      <c r="V266" s="13">
        <f t="shared" si="38"/>
        <v>31.107001272958723</v>
      </c>
      <c r="W266" s="13">
        <f t="shared" si="34"/>
        <v>34.90827423167849</v>
      </c>
      <c r="X266" s="13">
        <f t="shared" si="35"/>
        <v>1760</v>
      </c>
      <c r="Y266" s="13">
        <f t="shared" si="36"/>
        <v>880</v>
      </c>
      <c r="Z266" s="13">
        <f t="shared" si="37"/>
        <v>880</v>
      </c>
      <c r="AA266" s="45"/>
    </row>
    <row r="267" spans="1:27" s="46" customFormat="1" ht="18.75" customHeight="1" outlineLevel="2">
      <c r="A267" s="42" t="s">
        <v>357</v>
      </c>
      <c r="B267" s="43" t="s">
        <v>333</v>
      </c>
      <c r="C267" s="42" t="s">
        <v>339</v>
      </c>
      <c r="D267" s="6">
        <v>997</v>
      </c>
      <c r="E267" s="6">
        <v>36211.440000000002</v>
      </c>
      <c r="F267" s="6">
        <v>88.46</v>
      </c>
      <c r="G267" s="6">
        <v>40.1</v>
      </c>
      <c r="H267" s="6">
        <v>937.6</v>
      </c>
      <c r="I267" s="6">
        <v>3.56</v>
      </c>
      <c r="J267" s="6">
        <v>89.9</v>
      </c>
      <c r="K267" s="6">
        <v>377.58</v>
      </c>
      <c r="L267" s="6">
        <v>7.98</v>
      </c>
      <c r="M267" s="44">
        <v>1127</v>
      </c>
      <c r="N267" s="13">
        <f t="shared" si="33"/>
        <v>22.54</v>
      </c>
      <c r="O267" s="13">
        <f t="shared" si="32"/>
        <v>22.54</v>
      </c>
      <c r="P267" s="13"/>
      <c r="Q267" s="44">
        <v>37526.620000000003</v>
      </c>
      <c r="R267" s="44">
        <v>4724.9399999999996</v>
      </c>
      <c r="S267" s="44">
        <v>42251.56</v>
      </c>
      <c r="T267" s="44">
        <v>3752.66</v>
      </c>
      <c r="U267" s="44">
        <v>112.7</v>
      </c>
      <c r="V267" s="13">
        <f t="shared" si="38"/>
        <v>33.297799467613132</v>
      </c>
      <c r="W267" s="13">
        <f t="shared" si="34"/>
        <v>37.490292812777284</v>
      </c>
      <c r="X267" s="13">
        <f t="shared" si="35"/>
        <v>1804</v>
      </c>
      <c r="Y267" s="13">
        <f t="shared" si="36"/>
        <v>902</v>
      </c>
      <c r="Z267" s="13">
        <f t="shared" si="37"/>
        <v>902</v>
      </c>
      <c r="AA267" s="45"/>
    </row>
    <row r="268" spans="1:27" s="21" customFormat="1" ht="18.75" customHeight="1" outlineLevel="1">
      <c r="A268" s="26"/>
      <c r="B268" s="27" t="s">
        <v>372</v>
      </c>
      <c r="C268" s="26"/>
      <c r="D268" s="5"/>
      <c r="E268" s="5"/>
      <c r="F268" s="5"/>
      <c r="G268" s="5"/>
      <c r="H268" s="5"/>
      <c r="I268" s="5"/>
      <c r="J268" s="5"/>
      <c r="K268" s="5"/>
      <c r="L268" s="5"/>
      <c r="M268" s="37">
        <f>SUBTOTAL(9,M248:M267)</f>
        <v>18994.500000000004</v>
      </c>
      <c r="N268" s="38">
        <f>SUBTOTAL(9,N248:N267)</f>
        <v>379.89</v>
      </c>
      <c r="O268" s="38">
        <f>SUBTOTAL(9,O248:O267)</f>
        <v>379.89</v>
      </c>
      <c r="P268" s="38">
        <f>SUBTOTAL(9,P248:P267)</f>
        <v>0</v>
      </c>
      <c r="Q268" s="37"/>
      <c r="R268" s="37"/>
      <c r="S268" s="37"/>
      <c r="T268" s="37"/>
      <c r="U268" s="37"/>
      <c r="V268" s="38"/>
      <c r="W268" s="38"/>
      <c r="X268" s="38">
        <f>SUBTOTAL(9,X248:X267)</f>
        <v>30392</v>
      </c>
      <c r="Y268" s="38">
        <f>SUBTOTAL(9,Y248:Y267)</f>
        <v>15196</v>
      </c>
      <c r="Z268" s="38">
        <f>SUBTOTAL(9,Z248:Z267)</f>
        <v>15196</v>
      </c>
      <c r="AA268" s="39"/>
    </row>
    <row r="269" spans="1:27" s="21" customFormat="1" ht="18.75" customHeight="1">
      <c r="A269" s="26"/>
      <c r="B269" s="26" t="s">
        <v>373</v>
      </c>
      <c r="C269" s="26"/>
      <c r="D269" s="5"/>
      <c r="E269" s="5"/>
      <c r="F269" s="5"/>
      <c r="G269" s="5"/>
      <c r="H269" s="5"/>
      <c r="I269" s="5"/>
      <c r="J269" s="5"/>
      <c r="K269" s="5"/>
      <c r="L269" s="5"/>
      <c r="M269" s="37">
        <f>SUBTOTAL(9,M6:M267)</f>
        <v>1106295.7000000009</v>
      </c>
      <c r="N269" s="38">
        <f>SUBTOTAL(9,N6:N267)</f>
        <v>22125.914000000008</v>
      </c>
      <c r="O269" s="38">
        <f>SUBTOTAL(9,O6:O267)</f>
        <v>7156.7569999999996</v>
      </c>
      <c r="P269" s="38">
        <f>SUBTOTAL(9,P6:P267)</f>
        <v>14969.157000000007</v>
      </c>
      <c r="Q269" s="37"/>
      <c r="R269" s="37"/>
      <c r="S269" s="37"/>
      <c r="T269" s="37"/>
      <c r="U269" s="37"/>
      <c r="V269" s="38"/>
      <c r="W269" s="38"/>
      <c r="X269" s="38">
        <f>SUBTOTAL(9,X6:X267)</f>
        <v>1092936</v>
      </c>
      <c r="Y269" s="38">
        <f>SUBTOTAL(9,Y6:Y267)</f>
        <v>546468</v>
      </c>
      <c r="Z269" s="38">
        <f>SUBTOTAL(9,Z6:Z267)</f>
        <v>546468</v>
      </c>
      <c r="AA269" s="39"/>
    </row>
    <row r="270" spans="1:27" ht="18.75" customHeight="1">
      <c r="D270" s="1" t="e">
        <f>#REF!/50</f>
        <v>#REF!</v>
      </c>
      <c r="G270" s="1" t="e">
        <f>#REF!/50</f>
        <v>#REF!</v>
      </c>
      <c r="J270" s="1" t="e">
        <f>#REF!/50</f>
        <v>#REF!</v>
      </c>
      <c r="AA270" s="14"/>
    </row>
  </sheetData>
  <autoFilter ref="A5:AG270"/>
  <mergeCells count="18">
    <mergeCell ref="A1:Z1"/>
    <mergeCell ref="Q4:Q5"/>
    <mergeCell ref="R4:R5"/>
    <mergeCell ref="S4:S5"/>
    <mergeCell ref="T4:T5"/>
    <mergeCell ref="U4:U5"/>
    <mergeCell ref="O4:P4"/>
    <mergeCell ref="M4:M5"/>
    <mergeCell ref="N4:N5"/>
    <mergeCell ref="A2:K2"/>
    <mergeCell ref="L2:V2"/>
    <mergeCell ref="L3:V3"/>
    <mergeCell ref="A4:A5"/>
    <mergeCell ref="B4:B5"/>
    <mergeCell ref="C4:C5"/>
    <mergeCell ref="V4:V5"/>
    <mergeCell ref="W4:W5"/>
    <mergeCell ref="X4:Z4"/>
  </mergeCells>
  <phoneticPr fontId="1" type="noConversion"/>
  <pageMargins left="0.74803149606299213" right="0.74803149606299213" top="0.98425196850393704" bottom="0.98425196850393704" header="0.51181102362204722" footer="0.51181102362204722"/>
  <pageSetup scale="65" fitToHeight="1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xb21cn</cp:lastModifiedBy>
  <cp:lastPrinted>2023-04-20T03:34:38Z</cp:lastPrinted>
  <dcterms:created xsi:type="dcterms:W3CDTF">2023-04-20T03:20:33Z</dcterms:created>
  <dcterms:modified xsi:type="dcterms:W3CDTF">2023-04-26T02:25:36Z</dcterms:modified>
</cp:coreProperties>
</file>