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一般公共预算调整总表" sheetId="1" r:id="rId1"/>
    <sheet name="基金预算调整总表" sheetId="7" r:id="rId2"/>
    <sheet name="特殊转移支付" sheetId="5" r:id="rId3"/>
    <sheet name="新增一般债券安排表" sheetId="6" r:id="rId4"/>
    <sheet name="新增专项债券安排表" sheetId="8" r:id="rId5"/>
    <sheet name="抗疫特别国债安排表" sheetId="9" r:id="rId6"/>
  </sheets>
  <calcPr calcId="144525"/>
</workbook>
</file>

<file path=xl/sharedStrings.xml><?xml version="1.0" encoding="utf-8"?>
<sst xmlns="http://schemas.openxmlformats.org/spreadsheetml/2006/main" count="208" uniqueCount="159">
  <si>
    <t>附件1</t>
  </si>
  <si>
    <r>
      <rPr>
        <sz val="20"/>
        <color theme="1"/>
        <rFont val="Times New Roman"/>
        <charset val="134"/>
      </rPr>
      <t>2020</t>
    </r>
    <r>
      <rPr>
        <sz val="20"/>
        <color theme="1"/>
        <rFont val="宋体"/>
        <charset val="134"/>
      </rPr>
      <t>年一般公共预算收支调整总表</t>
    </r>
    <r>
      <rPr>
        <sz val="20"/>
        <color theme="1"/>
        <rFont val="Times New Roman"/>
        <charset val="134"/>
      </rPr>
      <t xml:space="preserve"> </t>
    </r>
  </si>
  <si>
    <t>单位：万元</t>
  </si>
  <si>
    <t>收    入</t>
  </si>
  <si>
    <t>支    出</t>
  </si>
  <si>
    <t>序号</t>
  </si>
  <si>
    <t>项  目</t>
  </si>
  <si>
    <t>2020年预算数</t>
  </si>
  <si>
    <t>此次调整数</t>
  </si>
  <si>
    <t>调整后预算数</t>
  </si>
  <si>
    <t>2020年预算</t>
  </si>
  <si>
    <t>地方收入</t>
  </si>
  <si>
    <t>工资及津补贴及退休</t>
  </si>
  <si>
    <t>上级财力性补助收入</t>
  </si>
  <si>
    <t>“五险一金”配套</t>
  </si>
  <si>
    <t>返还性收入</t>
  </si>
  <si>
    <t>工资性附加支出（含临聘人员）</t>
  </si>
  <si>
    <t>从基金预算收入中调入</t>
  </si>
  <si>
    <t>公用经费（比上年下调20%）</t>
  </si>
  <si>
    <t>从国有资本经营预算调入</t>
  </si>
  <si>
    <t>村级、社区运转经费</t>
  </si>
  <si>
    <t>上级专项转移支付</t>
  </si>
  <si>
    <t>基本三保支出（中央标准）</t>
  </si>
  <si>
    <t>特殊转移支付</t>
  </si>
  <si>
    <t>三大攻坚战支出（含化债）</t>
  </si>
  <si>
    <t>地方政府债券付息</t>
  </si>
  <si>
    <t>新增一般债券</t>
  </si>
  <si>
    <t>新增一般债券安排的支出</t>
  </si>
  <si>
    <t>上年结余</t>
  </si>
  <si>
    <t>县本级安排的专项支出</t>
  </si>
  <si>
    <t>2700是特殊转移</t>
  </si>
  <si>
    <t>预备费</t>
  </si>
  <si>
    <t>上解支出</t>
  </si>
  <si>
    <t>上级转移支付安排的支出</t>
  </si>
  <si>
    <t>收 入 合 计</t>
  </si>
  <si>
    <t>支 出 合 计</t>
  </si>
  <si>
    <t>附件2</t>
  </si>
  <si>
    <t>2020年政府性基金预算收支调整总表</t>
  </si>
  <si>
    <t>编制单位：芷江县非税收入管理局</t>
  </si>
  <si>
    <t>金额单位：万元</t>
  </si>
  <si>
    <t>收          入</t>
  </si>
  <si>
    <t>支         出</t>
  </si>
  <si>
    <t>结  余</t>
  </si>
  <si>
    <t>备 注</t>
  </si>
  <si>
    <t>科目名称</t>
  </si>
  <si>
    <t>合  计</t>
  </si>
  <si>
    <t>政府性基金收入</t>
  </si>
  <si>
    <t>政府性基金支出</t>
  </si>
  <si>
    <t xml:space="preserve">  七、国有土地使用权出让收入</t>
  </si>
  <si>
    <t xml:space="preserve">  七、国有土地使用权出让支出</t>
  </si>
  <si>
    <t xml:space="preserve">  1、土地出让价款收入</t>
  </si>
  <si>
    <t xml:space="preserve">  1、征地和拆迁补偿支出</t>
  </si>
  <si>
    <t xml:space="preserve">  2、其他土地出让收入</t>
  </si>
  <si>
    <t xml:space="preserve">  2、土地开发支出</t>
  </si>
  <si>
    <t xml:space="preserve">   （1）、 增减挂钩项目指标交易收入</t>
  </si>
  <si>
    <t xml:space="preserve">  3、还贷准备金</t>
  </si>
  <si>
    <t xml:space="preserve">   （2）、 耕地占补平衡指标交易收入</t>
  </si>
  <si>
    <t xml:space="preserve">  4、弥补一般公共预算缺口</t>
  </si>
  <si>
    <t xml:space="preserve">  5、土地出让业务支出（含征收成本）</t>
  </si>
  <si>
    <t xml:space="preserve">  八、城市基础设施配套费收入</t>
  </si>
  <si>
    <t>八、城市基础设施配套费安排的支出</t>
  </si>
  <si>
    <t xml:space="preserve">  1、城市公共设施</t>
  </si>
  <si>
    <t xml:space="preserve">  2、城市环保卫生</t>
  </si>
  <si>
    <t xml:space="preserve">  3、征收成本</t>
  </si>
  <si>
    <t xml:space="preserve">  农林水事务</t>
  </si>
  <si>
    <t xml:space="preserve">  十一、污水处理费收入</t>
  </si>
  <si>
    <t xml:space="preserve">  十一、污水处理费支出</t>
  </si>
  <si>
    <t xml:space="preserve">  1、污水处理设施建设和运营</t>
  </si>
  <si>
    <t xml:space="preserve">  2、代征手续费</t>
  </si>
  <si>
    <t xml:space="preserve">  3、其他污水处理费安排的支出</t>
  </si>
  <si>
    <t>抗疫特别国债</t>
  </si>
  <si>
    <t>抗疫特别国债安排的支出</t>
  </si>
  <si>
    <t>新增专项债券</t>
  </si>
  <si>
    <t>新增专项债券安排的支出</t>
  </si>
  <si>
    <t>专项转移支付安排的支出（含上年结余）</t>
  </si>
  <si>
    <t>附件3</t>
  </si>
  <si>
    <t>2020年中央特殊转移支付明细表</t>
  </si>
  <si>
    <t>编制单位:预算股</t>
  </si>
  <si>
    <t>科目代码</t>
  </si>
  <si>
    <t>摘    要</t>
  </si>
  <si>
    <t>金  额</t>
  </si>
  <si>
    <t>备注</t>
  </si>
  <si>
    <t>合计</t>
  </si>
  <si>
    <t>湘财预【2020】109号，特殊转移支付资金</t>
  </si>
  <si>
    <t>县级基本财力保障机制奖补资金</t>
  </si>
  <si>
    <t>利息费用补贴</t>
  </si>
  <si>
    <t>湘财金指【2020】8号，下达疫情防控重点保障企业优惠贷款贴息资金预算的通知（华兴油厂5.63）</t>
  </si>
  <si>
    <t>其他医疗救助支出</t>
  </si>
  <si>
    <t>湘财社【2020】17号，关于明确城乡医疗救助中央财政直达资金</t>
  </si>
  <si>
    <t>财政对城乡居民基本养老保险基金的补助</t>
  </si>
  <si>
    <t>湘财预【2020】92号，下达2020年城乡居民基本养老保险中央财政补助资金的通知</t>
  </si>
  <si>
    <t>突发公共卫生事件应急处理</t>
  </si>
  <si>
    <t>湘财预【2020】123号，关于下达新冠疫情防控中央补助结算资金的通知</t>
  </si>
  <si>
    <t>湘财预【2020】12号，新型冠状病毒感染肺炎疫情防控中央财政补助资金</t>
  </si>
  <si>
    <t>儿童福利、城市最低生活保障金、农村最低生活保障金、流浪乞讨人员救助支出、临时救助支出、农村特困人员救助供养支出、城市特困人员救助供养指出</t>
  </si>
  <si>
    <t>湘财预【2020】105号，下达2020年中央财政困难群众救助补助资金预算（第二批）的通知</t>
  </si>
  <si>
    <t>其他公共卫生支出</t>
  </si>
  <si>
    <t>湘财预【2020】165号，关于下达2020年公共卫生体系建设和重大疫情防控救治体系建设补助资金的通知</t>
  </si>
  <si>
    <t>应急储备物质</t>
  </si>
  <si>
    <t>湘财预【2020】170号，关于下达应急物资保障体系建设补助资金预算的通知</t>
  </si>
  <si>
    <t>附件4</t>
  </si>
  <si>
    <t>2020年新增一般债券安排表</t>
  </si>
  <si>
    <t>项目单位</t>
  </si>
  <si>
    <t>项目名称</t>
  </si>
  <si>
    <t>金额</t>
  </si>
  <si>
    <t>县交通运输局</t>
  </si>
  <si>
    <t>X130畔溪口至艾头坪公路改建工程项目</t>
  </si>
  <si>
    <t>2019年农村公路提质改造（窄路加宽）工程</t>
  </si>
  <si>
    <t>2019年芷江侗族自治县脱贫攻坚自然村通水泥（沥青）路工程</t>
  </si>
  <si>
    <t>县住房和城乡建设局</t>
  </si>
  <si>
    <t>2020年农村危房改造</t>
  </si>
  <si>
    <t>芷江侗族自治县碧涌镇污处理厂工程</t>
  </si>
  <si>
    <t>县公路建设养护中心</t>
  </si>
  <si>
    <t>梅花洞桥加固改造</t>
  </si>
  <si>
    <t>2018年危桥改造项目（汤家湾二桥、丁家坪一桥、二桥、三桥）</t>
  </si>
  <si>
    <r>
      <rPr>
        <sz val="10"/>
        <color theme="1"/>
        <rFont val="宋体"/>
        <charset val="134"/>
      </rPr>
      <t>芷江县</t>
    </r>
    <r>
      <rPr>
        <sz val="10"/>
        <color theme="1"/>
        <rFont val="Times New Roman"/>
        <charset val="134"/>
      </rPr>
      <t>Y706</t>
    </r>
    <r>
      <rPr>
        <sz val="10"/>
        <color theme="1"/>
        <rFont val="宋体"/>
        <charset val="134"/>
      </rPr>
      <t>线安全生命防护工程</t>
    </r>
  </si>
  <si>
    <t>县城市管理和综合执法局</t>
  </si>
  <si>
    <t>垃圾场处理建设</t>
  </si>
  <si>
    <t>县教育局</t>
  </si>
  <si>
    <t>芙蓉学校建设项目</t>
  </si>
  <si>
    <t>县城投公司</t>
  </si>
  <si>
    <t>天后宫路</t>
  </si>
  <si>
    <t>附件5</t>
  </si>
  <si>
    <t>2020年新增专项债券安排表</t>
  </si>
  <si>
    <t>县工业园区投资开发限责任公司</t>
  </si>
  <si>
    <t>芷江工业集中区配套公共基础设施项目</t>
  </si>
  <si>
    <t>县城市建设投资有限公司</t>
  </si>
  <si>
    <t>芷江侗族自治县沅州新能源殡仪馆</t>
  </si>
  <si>
    <t>芷江侗族自治县沅州新能源二水厂</t>
  </si>
  <si>
    <t>芷江县沅州新能源污水厂</t>
  </si>
  <si>
    <t>芷江侗族自治县罗旧污水处理厂工程项目</t>
  </si>
  <si>
    <t>县文化旅游广电体育局</t>
  </si>
  <si>
    <t>芷江县一园三馆创5A级景区提升工程</t>
  </si>
  <si>
    <t>附件6</t>
  </si>
  <si>
    <t>2020年抗疫特别国债安排表</t>
  </si>
  <si>
    <t>一、抗疫支出</t>
  </si>
  <si>
    <t xml:space="preserve"> （一）抗疫直接支出</t>
  </si>
  <si>
    <t>新型冠状病毒疫情防控指挥部</t>
  </si>
  <si>
    <t>解决疫情防控一线的村（社区）工作人员工作补助</t>
  </si>
  <si>
    <t>解决新型冠状病毒感染肺炎疫情防控经费</t>
  </si>
  <si>
    <t>（二）保就业、保民生、保市场主体等抗疫相关支出</t>
  </si>
  <si>
    <t>人民医院</t>
  </si>
  <si>
    <t>PCR实验室装修及PCR实验室设备购置</t>
  </si>
  <si>
    <t>疾控中心</t>
  </si>
  <si>
    <t>国储库、购销公司</t>
  </si>
  <si>
    <t>粮食轮换及增加粮食储备</t>
  </si>
  <si>
    <t>住建局</t>
  </si>
  <si>
    <t>复工复产减免契税</t>
  </si>
  <si>
    <t>经信局</t>
  </si>
  <si>
    <t>复工复产再贷款贴息</t>
  </si>
  <si>
    <t>农业农村局、春知蓝笋业等企业</t>
  </si>
  <si>
    <t>“菜篮子”专项资金</t>
  </si>
  <si>
    <t>林业局</t>
  </si>
  <si>
    <t>野生动物退养</t>
  </si>
  <si>
    <t>二、抗疫基础设施建设支出</t>
  </si>
  <si>
    <t>城管局</t>
  </si>
  <si>
    <t>怀化市芷江县县城垃圾收运一体化工程</t>
  </si>
  <si>
    <t>中医院</t>
  </si>
  <si>
    <t>芷江县中医院整体搬迁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</si>
</sst>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华文细黑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20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9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1" fillId="25" borderId="11" applyNumberFormat="0" applyAlignment="0" applyProtection="0">
      <alignment vertical="center"/>
    </xf>
    <xf numFmtId="0" fontId="40" fillId="25" borderId="10" applyNumberFormat="0" applyAlignment="0" applyProtection="0">
      <alignment vertical="center"/>
    </xf>
    <xf numFmtId="0" fontId="32" fillId="13" borderId="7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8" fillId="2" borderId="1" xfId="5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2" borderId="1" xfId="51" applyNumberFormat="1" applyFont="1" applyFill="1" applyBorder="1" applyAlignment="1">
      <alignment horizontal="left" vertical="center" wrapText="1"/>
    </xf>
    <xf numFmtId="0" fontId="10" fillId="2" borderId="1" xfId="51" applyFont="1" applyFill="1" applyBorder="1" applyAlignment="1">
      <alignment horizontal="left" vertical="center" wrapText="1"/>
    </xf>
    <xf numFmtId="0" fontId="11" fillId="0" borderId="1" xfId="40" applyFont="1" applyBorder="1" applyAlignment="1">
      <alignment horizontal="left" vertical="center" wrapText="1"/>
    </xf>
    <xf numFmtId="0" fontId="12" fillId="2" borderId="1" xfId="5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6" fillId="0" borderId="0" xfId="52" applyFont="1" applyAlignment="1">
      <alignment horizontal="center" vertical="center"/>
    </xf>
    <xf numFmtId="0" fontId="17" fillId="0" borderId="0" xfId="52" applyFont="1" applyAlignment="1">
      <alignment vertical="center"/>
    </xf>
    <xf numFmtId="0" fontId="17" fillId="0" borderId="0" xfId="52" applyFont="1">
      <alignment vertical="center"/>
    </xf>
    <xf numFmtId="176" fontId="17" fillId="0" borderId="0" xfId="52" applyNumberFormat="1" applyFont="1" applyAlignment="1">
      <alignment horizontal="center" vertical="center"/>
    </xf>
    <xf numFmtId="0" fontId="18" fillId="0" borderId="1" xfId="52" applyFont="1" applyBorder="1" applyAlignment="1">
      <alignment horizontal="center" vertical="center"/>
    </xf>
    <xf numFmtId="0" fontId="18" fillId="0" borderId="2" xfId="52" applyFont="1" applyBorder="1" applyAlignment="1">
      <alignment horizontal="center" vertical="center"/>
    </xf>
    <xf numFmtId="0" fontId="18" fillId="0" borderId="3" xfId="52" applyFont="1" applyBorder="1" applyAlignment="1">
      <alignment horizontal="center" vertical="center"/>
    </xf>
    <xf numFmtId="0" fontId="18" fillId="0" borderId="4" xfId="52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20" fillId="0" borderId="1" xfId="52" applyFont="1" applyBorder="1" applyAlignment="1">
      <alignment vertical="center"/>
    </xf>
    <xf numFmtId="0" fontId="19" fillId="0" borderId="1" xfId="52" applyFont="1" applyBorder="1" applyAlignment="1">
      <alignment vertical="center"/>
    </xf>
    <xf numFmtId="0" fontId="19" fillId="0" borderId="1" xfId="52" applyFont="1" applyBorder="1" applyAlignment="1">
      <alignment vertical="center" wrapText="1"/>
    </xf>
    <xf numFmtId="0" fontId="19" fillId="0" borderId="1" xfId="0" applyFont="1" applyFill="1" applyBorder="1" applyAlignment="1" applyProtection="1">
      <alignment vertical="center"/>
    </xf>
    <xf numFmtId="0" fontId="19" fillId="0" borderId="1" xfId="52" applyFont="1" applyFill="1" applyBorder="1" applyAlignment="1">
      <alignment horizontal="left" vertical="center"/>
    </xf>
    <xf numFmtId="0" fontId="17" fillId="0" borderId="5" xfId="52" applyFont="1" applyBorder="1" applyAlignment="1">
      <alignment horizontal="center" vertical="center"/>
    </xf>
    <xf numFmtId="0" fontId="19" fillId="0" borderId="1" xfId="52" applyFont="1" applyBorder="1" applyAlignment="1">
      <alignment horizontal="center" vertical="center"/>
    </xf>
    <xf numFmtId="0" fontId="8" fillId="0" borderId="0" xfId="52" applyFont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 2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N14" sqref="N14"/>
    </sheetView>
  </sheetViews>
  <sheetFormatPr defaultColWidth="9" defaultRowHeight="13.5"/>
  <cols>
    <col min="1" max="1" width="6.25" style="32" customWidth="1"/>
    <col min="2" max="2" width="22.875" style="32" customWidth="1"/>
    <col min="3" max="3" width="14.75" style="32" customWidth="1"/>
    <col min="4" max="4" width="16.5" style="32" customWidth="1"/>
    <col min="5" max="5" width="14.25" style="32" customWidth="1"/>
    <col min="6" max="6" width="5.75" style="32" customWidth="1"/>
    <col min="7" max="7" width="26.75" style="32" customWidth="1"/>
    <col min="8" max="8" width="17" style="32" customWidth="1"/>
    <col min="9" max="9" width="13" style="32" customWidth="1"/>
    <col min="10" max="10" width="15.375" style="32" customWidth="1"/>
    <col min="11" max="11" width="9" style="32" hidden="1" customWidth="1"/>
    <col min="12" max="16369" width="9" style="32"/>
  </cols>
  <sheetData>
    <row r="1" s="32" customFormat="1" ht="18" customHeight="1" spans="1:4">
      <c r="A1" s="24" t="s">
        <v>0</v>
      </c>
      <c r="B1" s="24"/>
      <c r="C1" s="24"/>
      <c r="D1" s="24"/>
    </row>
    <row r="2" s="32" customFormat="1" ht="33.75" customHeight="1" spans="1:9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="32" customFormat="1" ht="21.75" customHeight="1" spans="8:9">
      <c r="H3" s="57" t="s">
        <v>2</v>
      </c>
      <c r="I3" s="57"/>
    </row>
    <row r="4" s="32" customFormat="1" ht="25" customHeight="1" spans="1:10">
      <c r="A4" s="58" t="s">
        <v>3</v>
      </c>
      <c r="B4" s="58"/>
      <c r="C4" s="58"/>
      <c r="D4" s="58"/>
      <c r="E4" s="58"/>
      <c r="F4" s="58" t="s">
        <v>4</v>
      </c>
      <c r="G4" s="58"/>
      <c r="H4" s="58"/>
      <c r="I4" s="58"/>
      <c r="J4" s="58"/>
    </row>
    <row r="5" s="32" customFormat="1" ht="25" customHeight="1" spans="1:10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59" t="s">
        <v>5</v>
      </c>
      <c r="G5" s="59" t="s">
        <v>6</v>
      </c>
      <c r="H5" s="59" t="s">
        <v>10</v>
      </c>
      <c r="I5" s="59" t="s">
        <v>8</v>
      </c>
      <c r="J5" s="59" t="s">
        <v>9</v>
      </c>
    </row>
    <row r="6" s="32" customFormat="1" ht="25" customHeight="1" spans="1:10">
      <c r="A6" s="60">
        <v>1</v>
      </c>
      <c r="B6" s="61" t="s">
        <v>11</v>
      </c>
      <c r="C6" s="13">
        <f>55212+2251</f>
        <v>57463</v>
      </c>
      <c r="D6" s="62"/>
      <c r="E6" s="62">
        <f t="shared" ref="E6:E14" si="0">C6+D6</f>
        <v>57463</v>
      </c>
      <c r="F6" s="13">
        <v>1</v>
      </c>
      <c r="G6" s="62" t="s">
        <v>12</v>
      </c>
      <c r="H6" s="13">
        <f>63702+306</f>
        <v>64008</v>
      </c>
      <c r="I6" s="13">
        <f>893</f>
        <v>893</v>
      </c>
      <c r="J6" s="13">
        <f t="shared" ref="J6:J17" si="1">H6+I6</f>
        <v>64901</v>
      </c>
    </row>
    <row r="7" s="32" customFormat="1" ht="25" customHeight="1" spans="1:10">
      <c r="A7" s="60">
        <v>2</v>
      </c>
      <c r="B7" s="61" t="s">
        <v>13</v>
      </c>
      <c r="C7" s="13">
        <f>66784-1219-5804</f>
        <v>59761</v>
      </c>
      <c r="D7" s="62">
        <v>10551</v>
      </c>
      <c r="E7" s="62">
        <f t="shared" si="0"/>
        <v>70312</v>
      </c>
      <c r="F7" s="13">
        <v>2</v>
      </c>
      <c r="G7" s="62" t="s">
        <v>14</v>
      </c>
      <c r="H7" s="13">
        <f>15021+2836</f>
        <v>17857</v>
      </c>
      <c r="I7" s="13">
        <v>3461</v>
      </c>
      <c r="J7" s="13">
        <f t="shared" si="1"/>
        <v>21318</v>
      </c>
    </row>
    <row r="8" s="32" customFormat="1" ht="25" customHeight="1" spans="1:10">
      <c r="A8" s="60">
        <v>3</v>
      </c>
      <c r="B8" s="63" t="s">
        <v>15</v>
      </c>
      <c r="C8" s="13">
        <v>5804</v>
      </c>
      <c r="D8" s="64"/>
      <c r="E8" s="62">
        <f t="shared" si="0"/>
        <v>5804</v>
      </c>
      <c r="F8" s="13">
        <v>3</v>
      </c>
      <c r="G8" s="62" t="s">
        <v>16</v>
      </c>
      <c r="H8" s="13">
        <f>18301+506+1181+945</f>
        <v>20933</v>
      </c>
      <c r="I8" s="13"/>
      <c r="J8" s="13">
        <f t="shared" si="1"/>
        <v>20933</v>
      </c>
    </row>
    <row r="9" s="32" customFormat="1" ht="25" customHeight="1" spans="1:10">
      <c r="A9" s="60">
        <v>4</v>
      </c>
      <c r="B9" s="63" t="s">
        <v>17</v>
      </c>
      <c r="C9" s="13">
        <f>34942.37+18+26.25+10+215.79+194-4042.72+1720+374.7-559.39+3+329-160+1955+266+6413+335+306+20+326-400</f>
        <v>42292</v>
      </c>
      <c r="D9" s="65">
        <f>-11445+250-39</f>
        <v>-11234</v>
      </c>
      <c r="E9" s="62">
        <f t="shared" si="0"/>
        <v>31058</v>
      </c>
      <c r="F9" s="13">
        <v>4</v>
      </c>
      <c r="G9" s="62" t="s">
        <v>18</v>
      </c>
      <c r="H9" s="13">
        <v>6852</v>
      </c>
      <c r="I9" s="13"/>
      <c r="J9" s="13">
        <f t="shared" si="1"/>
        <v>6852</v>
      </c>
    </row>
    <row r="10" s="32" customFormat="1" ht="25" customHeight="1" spans="1:10">
      <c r="A10" s="60">
        <v>5</v>
      </c>
      <c r="B10" s="61" t="s">
        <v>19</v>
      </c>
      <c r="C10" s="13">
        <v>400</v>
      </c>
      <c r="D10" s="62"/>
      <c r="E10" s="62">
        <f t="shared" si="0"/>
        <v>400</v>
      </c>
      <c r="F10" s="13">
        <v>5</v>
      </c>
      <c r="G10" s="62" t="s">
        <v>20</v>
      </c>
      <c r="H10" s="13">
        <v>6076</v>
      </c>
      <c r="I10" s="13"/>
      <c r="J10" s="13">
        <f t="shared" si="1"/>
        <v>6076</v>
      </c>
    </row>
    <row r="11" s="32" customFormat="1" ht="25" customHeight="1" spans="1:10">
      <c r="A11" s="60">
        <v>6</v>
      </c>
      <c r="B11" s="61" t="s">
        <v>21</v>
      </c>
      <c r="C11" s="13">
        <f>53470+63116</f>
        <v>116586</v>
      </c>
      <c r="D11" s="62">
        <v>2185</v>
      </c>
      <c r="E11" s="62">
        <f t="shared" si="0"/>
        <v>118771</v>
      </c>
      <c r="F11" s="13">
        <v>6</v>
      </c>
      <c r="G11" s="62" t="s">
        <v>22</v>
      </c>
      <c r="H11" s="13">
        <f>11895.34-0.34</f>
        <v>11895</v>
      </c>
      <c r="I11" s="13"/>
      <c r="J11" s="13">
        <f t="shared" si="1"/>
        <v>11895</v>
      </c>
    </row>
    <row r="12" s="32" customFormat="1" ht="25" customHeight="1" spans="1:11">
      <c r="A12" s="61">
        <v>7</v>
      </c>
      <c r="B12" s="61" t="s">
        <v>23</v>
      </c>
      <c r="C12" s="61"/>
      <c r="D12" s="62">
        <v>14100</v>
      </c>
      <c r="E12" s="62">
        <f t="shared" si="0"/>
        <v>14100</v>
      </c>
      <c r="F12" s="13">
        <v>7</v>
      </c>
      <c r="G12" s="62" t="s">
        <v>24</v>
      </c>
      <c r="H12" s="13">
        <f>6035.4-0.4</f>
        <v>6035</v>
      </c>
      <c r="I12" s="13">
        <v>6956</v>
      </c>
      <c r="J12" s="13">
        <f t="shared" si="1"/>
        <v>12991</v>
      </c>
      <c r="K12" s="32" t="s">
        <v>25</v>
      </c>
    </row>
    <row r="13" s="32" customFormat="1" ht="25" customHeight="1" spans="1:10">
      <c r="A13" s="60">
        <v>8</v>
      </c>
      <c r="B13" s="61" t="s">
        <v>26</v>
      </c>
      <c r="C13" s="61"/>
      <c r="D13" s="62">
        <f>3000+1100+3900</f>
        <v>8000</v>
      </c>
      <c r="E13" s="62">
        <f t="shared" si="0"/>
        <v>8000</v>
      </c>
      <c r="F13" s="13">
        <v>8</v>
      </c>
      <c r="G13" s="62" t="s">
        <v>27</v>
      </c>
      <c r="H13" s="62"/>
      <c r="I13" s="13">
        <v>8000</v>
      </c>
      <c r="J13" s="13">
        <f t="shared" si="1"/>
        <v>8000</v>
      </c>
    </row>
    <row r="14" s="32" customFormat="1" ht="25" customHeight="1" spans="1:11">
      <c r="A14" s="60">
        <v>9</v>
      </c>
      <c r="B14" s="61" t="s">
        <v>28</v>
      </c>
      <c r="C14" s="61"/>
      <c r="D14" s="62">
        <v>593</v>
      </c>
      <c r="E14" s="62">
        <f t="shared" si="0"/>
        <v>593</v>
      </c>
      <c r="F14" s="13">
        <v>9</v>
      </c>
      <c r="G14" s="62" t="s">
        <v>29</v>
      </c>
      <c r="H14" s="13">
        <f>2036+22457+2000+20-239*0.6-85*0.6+0.4</f>
        <v>26319</v>
      </c>
      <c r="I14" s="13">
        <v>2700</v>
      </c>
      <c r="J14" s="13">
        <f t="shared" si="1"/>
        <v>29019</v>
      </c>
      <c r="K14" s="32" t="s">
        <v>30</v>
      </c>
    </row>
    <row r="15" s="32" customFormat="1" ht="25" customHeight="1" spans="1:10">
      <c r="A15" s="61"/>
      <c r="B15" s="8"/>
      <c r="C15" s="8"/>
      <c r="D15" s="62"/>
      <c r="E15" s="62"/>
      <c r="F15" s="13">
        <v>10</v>
      </c>
      <c r="G15" s="62" t="s">
        <v>31</v>
      </c>
      <c r="H15" s="13">
        <v>2000</v>
      </c>
      <c r="I15" s="13"/>
      <c r="J15" s="13">
        <f t="shared" si="1"/>
        <v>2000</v>
      </c>
    </row>
    <row r="16" s="32" customFormat="1" ht="25" customHeight="1" spans="1:10">
      <c r="A16" s="61"/>
      <c r="B16" s="61"/>
      <c r="C16" s="61"/>
      <c r="D16" s="62"/>
      <c r="E16" s="62"/>
      <c r="F16" s="13">
        <v>11</v>
      </c>
      <c r="G16" s="62" t="s">
        <v>32</v>
      </c>
      <c r="H16" s="13">
        <v>3745</v>
      </c>
      <c r="I16" s="13"/>
      <c r="J16" s="13">
        <f t="shared" si="1"/>
        <v>3745</v>
      </c>
    </row>
    <row r="17" s="32" customFormat="1" ht="25" customHeight="1" spans="1:10">
      <c r="A17" s="61"/>
      <c r="B17" s="61"/>
      <c r="C17" s="61"/>
      <c r="D17" s="62"/>
      <c r="E17" s="62"/>
      <c r="F17" s="13">
        <v>12</v>
      </c>
      <c r="G17" s="62" t="s">
        <v>33</v>
      </c>
      <c r="H17" s="13">
        <f>53470+63116</f>
        <v>116586</v>
      </c>
      <c r="I17" s="13">
        <v>2185</v>
      </c>
      <c r="J17" s="13">
        <f t="shared" si="1"/>
        <v>118771</v>
      </c>
    </row>
    <row r="18" s="32" customFormat="1" ht="25" customHeight="1" spans="1:10">
      <c r="A18" s="61"/>
      <c r="B18" s="12" t="s">
        <v>34</v>
      </c>
      <c r="C18" s="12">
        <f>SUM(C6:C16)</f>
        <v>282306</v>
      </c>
      <c r="D18" s="12">
        <f>SUM(D6:D16)</f>
        <v>24195</v>
      </c>
      <c r="E18" s="12">
        <f>SUM(E6:E16)</f>
        <v>306501</v>
      </c>
      <c r="F18" s="60">
        <v>12</v>
      </c>
      <c r="G18" s="12" t="s">
        <v>35</v>
      </c>
      <c r="H18" s="12">
        <f>SUM(H6:H17)</f>
        <v>282306</v>
      </c>
      <c r="I18" s="12">
        <f>SUM(I6:I17)</f>
        <v>24195</v>
      </c>
      <c r="J18" s="12">
        <f>SUM(J6:J17)</f>
        <v>306501</v>
      </c>
    </row>
    <row r="19" s="32" customFormat="1" ht="14.25" spans="1:9">
      <c r="A19" s="66"/>
      <c r="B19" s="66"/>
      <c r="C19" s="66"/>
      <c r="D19" s="66"/>
      <c r="E19" s="66"/>
      <c r="F19" s="66"/>
      <c r="G19" s="66"/>
      <c r="H19" s="66"/>
      <c r="I19" s="66"/>
    </row>
    <row r="20" s="32" customFormat="1"/>
    <row r="21" s="32" customFormat="1" spans="7:8">
      <c r="G21" s="67"/>
      <c r="H21" s="67"/>
    </row>
    <row r="22" s="32" customFormat="1" ht="14.25" spans="7:8">
      <c r="G22" s="68"/>
      <c r="H22" s="69"/>
    </row>
    <row r="23" s="32" customFormat="1" ht="14.25" spans="7:8">
      <c r="G23" s="68"/>
      <c r="H23" s="69"/>
    </row>
    <row r="24" s="32" customFormat="1"/>
    <row r="25" s="32" customFormat="1"/>
    <row r="26" s="32" customFormat="1"/>
    <row r="27" s="32" customFormat="1"/>
    <row r="28" s="32" customFormat="1"/>
    <row r="29" s="32" customFormat="1"/>
  </sheetData>
  <mergeCells count="3">
    <mergeCell ref="A2:H2"/>
    <mergeCell ref="A4:E4"/>
    <mergeCell ref="F4:J4"/>
  </mergeCells>
  <printOptions horizontalCentered="1"/>
  <pageMargins left="0.357638888888889" right="0.357638888888889" top="1" bottom="1" header="0.5" footer="0.5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opLeftCell="A13" workbookViewId="0">
      <selection activeCell="D13" sqref="D13"/>
    </sheetView>
  </sheetViews>
  <sheetFormatPr defaultColWidth="9" defaultRowHeight="14.25"/>
  <cols>
    <col min="1" max="1" width="7.10833333333333" style="38" customWidth="1"/>
    <col min="2" max="2" width="25.375" style="38" customWidth="1"/>
    <col min="3" max="5" width="12.875" style="38" customWidth="1"/>
    <col min="6" max="6" width="35.125" style="38" customWidth="1"/>
    <col min="7" max="7" width="12.75" style="38" customWidth="1"/>
    <col min="8" max="8" width="12.875" style="38" customWidth="1"/>
    <col min="9" max="9" width="12.5" style="38" customWidth="1"/>
    <col min="10" max="10" width="9.225" style="38" customWidth="1"/>
    <col min="11" max="11" width="7.66666666666667" style="38" customWidth="1"/>
    <col min="12" max="12" width="9" style="38" hidden="1" customWidth="1"/>
    <col min="13" max="13" width="9.44166666666667" style="38"/>
    <col min="14" max="16384" width="9" style="38"/>
  </cols>
  <sheetData>
    <row r="1" s="38" customFormat="1" ht="18" customHeight="1" spans="1:2">
      <c r="A1" s="24" t="s">
        <v>36</v>
      </c>
      <c r="B1" s="24"/>
    </row>
    <row r="2" s="38" customFormat="1" ht="40" customHeight="1" spans="1:11">
      <c r="A2" s="39" t="s">
        <v>37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="38" customFormat="1" ht="24.95" customHeight="1" spans="1:11">
      <c r="A3" s="40" t="s">
        <v>38</v>
      </c>
      <c r="B3" s="40"/>
      <c r="C3" s="41"/>
      <c r="D3" s="41"/>
      <c r="E3" s="41"/>
      <c r="F3" s="42">
        <v>44116.1</v>
      </c>
      <c r="G3" s="41"/>
      <c r="H3" s="41"/>
      <c r="I3" s="41"/>
      <c r="J3" s="53" t="s">
        <v>39</v>
      </c>
      <c r="K3" s="53"/>
    </row>
    <row r="4" s="38" customFormat="1" ht="20" customHeight="1" spans="1:11">
      <c r="A4" s="43" t="s">
        <v>5</v>
      </c>
      <c r="B4" s="44" t="s">
        <v>40</v>
      </c>
      <c r="C4" s="45"/>
      <c r="D4" s="45"/>
      <c r="E4" s="46"/>
      <c r="F4" s="44" t="s">
        <v>41</v>
      </c>
      <c r="G4" s="45"/>
      <c r="H4" s="45"/>
      <c r="I4" s="46"/>
      <c r="J4" s="43" t="s">
        <v>42</v>
      </c>
      <c r="K4" s="43" t="s">
        <v>43</v>
      </c>
    </row>
    <row r="5" s="38" customFormat="1" ht="25" customHeight="1" spans="1:11">
      <c r="A5" s="47">
        <v>1</v>
      </c>
      <c r="B5" s="43" t="s">
        <v>44</v>
      </c>
      <c r="C5" s="12" t="s">
        <v>7</v>
      </c>
      <c r="D5" s="12" t="s">
        <v>8</v>
      </c>
      <c r="E5" s="12" t="s">
        <v>9</v>
      </c>
      <c r="F5" s="43" t="s">
        <v>44</v>
      </c>
      <c r="G5" s="12" t="s">
        <v>7</v>
      </c>
      <c r="H5" s="12" t="s">
        <v>8</v>
      </c>
      <c r="I5" s="12" t="s">
        <v>9</v>
      </c>
      <c r="J5" s="43"/>
      <c r="K5" s="43"/>
    </row>
    <row r="6" s="38" customFormat="1" ht="20" customHeight="1" spans="1:12">
      <c r="A6" s="47">
        <v>2</v>
      </c>
      <c r="B6" s="48" t="s">
        <v>45</v>
      </c>
      <c r="C6" s="49">
        <f>C8+C14+C19+C23+C24</f>
        <v>120650</v>
      </c>
      <c r="D6" s="49">
        <f>D8+D14+D19+D23+D24+D25+D26</f>
        <v>57664</v>
      </c>
      <c r="E6" s="49">
        <f>C6+D6</f>
        <v>178314</v>
      </c>
      <c r="F6" s="48" t="s">
        <v>45</v>
      </c>
      <c r="G6" s="49">
        <f>G8+G14+G19+G23+G24</f>
        <v>120150</v>
      </c>
      <c r="H6" s="49">
        <f>H8+H14+H19+H23+H24+H25+H26</f>
        <v>57664</v>
      </c>
      <c r="I6" s="49">
        <f>G6+H6</f>
        <v>177814</v>
      </c>
      <c r="J6" s="54">
        <f>C6-G6</f>
        <v>500</v>
      </c>
      <c r="K6" s="49"/>
      <c r="L6" s="38">
        <f>E6-I6</f>
        <v>500</v>
      </c>
    </row>
    <row r="7" s="38" customFormat="1" ht="20" customHeight="1" spans="1:11">
      <c r="A7" s="47">
        <v>3</v>
      </c>
      <c r="B7" s="48" t="s">
        <v>46</v>
      </c>
      <c r="C7" s="49">
        <f>C8+C14+C19</f>
        <v>120650</v>
      </c>
      <c r="D7" s="49"/>
      <c r="E7" s="49">
        <f>C7+D7</f>
        <v>120650</v>
      </c>
      <c r="F7" s="48" t="s">
        <v>47</v>
      </c>
      <c r="G7" s="49">
        <f>G8+G14+G19</f>
        <v>120150</v>
      </c>
      <c r="H7" s="49"/>
      <c r="I7" s="49"/>
      <c r="J7" s="54">
        <f>C7-G7</f>
        <v>500</v>
      </c>
      <c r="K7" s="49"/>
    </row>
    <row r="8" s="38" customFormat="1" ht="20" customHeight="1" spans="1:11">
      <c r="A8" s="47">
        <v>4</v>
      </c>
      <c r="B8" s="50" t="s">
        <v>48</v>
      </c>
      <c r="C8" s="49">
        <f>C9+C10</f>
        <v>120000</v>
      </c>
      <c r="D8" s="49"/>
      <c r="E8" s="49">
        <v>120000</v>
      </c>
      <c r="F8" s="50" t="s">
        <v>49</v>
      </c>
      <c r="G8" s="49">
        <f>SUM(G9:G13)</f>
        <v>119500</v>
      </c>
      <c r="H8" s="49"/>
      <c r="I8" s="49">
        <v>119500</v>
      </c>
      <c r="J8" s="50"/>
      <c r="K8" s="49"/>
    </row>
    <row r="9" s="38" customFormat="1" ht="20" customHeight="1" spans="1:11">
      <c r="A9" s="47">
        <v>5</v>
      </c>
      <c r="B9" s="50" t="s">
        <v>50</v>
      </c>
      <c r="C9" s="49">
        <v>45000</v>
      </c>
      <c r="D9" s="49"/>
      <c r="E9" s="49">
        <v>45000</v>
      </c>
      <c r="F9" s="50" t="s">
        <v>51</v>
      </c>
      <c r="G9" s="49">
        <f>13500-1000</f>
        <v>12500</v>
      </c>
      <c r="H9" s="49">
        <v>6000</v>
      </c>
      <c r="I9" s="49">
        <v>18500</v>
      </c>
      <c r="J9" s="49"/>
      <c r="K9" s="49"/>
    </row>
    <row r="10" s="38" customFormat="1" ht="20" customHeight="1" spans="1:13">
      <c r="A10" s="47">
        <v>6</v>
      </c>
      <c r="B10" s="50" t="s">
        <v>52</v>
      </c>
      <c r="C10" s="49">
        <f>55000+20000</f>
        <v>75000</v>
      </c>
      <c r="D10" s="49"/>
      <c r="E10" s="49">
        <v>75000</v>
      </c>
      <c r="F10" s="49" t="s">
        <v>53</v>
      </c>
      <c r="G10" s="49">
        <f>7003-409+2322.31-374.7+559.39-3-329+160-1955-266-6748+1000-306-20+19674+400</f>
        <v>20708</v>
      </c>
      <c r="H10" s="49">
        <v>5234</v>
      </c>
      <c r="I10" s="49">
        <v>25942</v>
      </c>
      <c r="J10" s="49"/>
      <c r="K10" s="50"/>
      <c r="M10" s="55"/>
    </row>
    <row r="11" s="38" customFormat="1" ht="31" customHeight="1" spans="1:11">
      <c r="A11" s="47">
        <v>7</v>
      </c>
      <c r="B11" s="50" t="s">
        <v>54</v>
      </c>
      <c r="C11" s="51"/>
      <c r="D11" s="51"/>
      <c r="E11" s="51"/>
      <c r="F11" s="52" t="s">
        <v>55</v>
      </c>
      <c r="G11" s="49">
        <v>44000</v>
      </c>
      <c r="H11" s="49"/>
      <c r="I11" s="49">
        <v>44000</v>
      </c>
      <c r="J11" s="49"/>
      <c r="K11" s="49"/>
    </row>
    <row r="12" s="38" customFormat="1" ht="30" customHeight="1" spans="1:11">
      <c r="A12" s="47">
        <v>8</v>
      </c>
      <c r="B12" s="50" t="s">
        <v>56</v>
      </c>
      <c r="C12" s="49"/>
      <c r="D12" s="49"/>
      <c r="E12" s="49"/>
      <c r="F12" s="50" t="s">
        <v>57</v>
      </c>
      <c r="G12" s="49">
        <f>35026+266+6748+306+20+326-400</f>
        <v>42292</v>
      </c>
      <c r="H12" s="49">
        <f>-11195-39</f>
        <v>-11234</v>
      </c>
      <c r="I12" s="49">
        <v>31058</v>
      </c>
      <c r="J12" s="49"/>
      <c r="K12" s="49"/>
    </row>
    <row r="13" s="38" customFormat="1" ht="28" customHeight="1" spans="1:11">
      <c r="A13" s="47">
        <v>9</v>
      </c>
      <c r="B13" s="51"/>
      <c r="C13" s="49"/>
      <c r="D13" s="49"/>
      <c r="E13" s="49"/>
      <c r="F13" s="50" t="s">
        <v>58</v>
      </c>
      <c r="G13" s="49"/>
      <c r="H13" s="49"/>
      <c r="I13" s="49"/>
      <c r="J13" s="49"/>
      <c r="K13" s="49"/>
    </row>
    <row r="14" s="38" customFormat="1" ht="27" customHeight="1" spans="1:11">
      <c r="A14" s="47">
        <v>10</v>
      </c>
      <c r="B14" s="50" t="s">
        <v>59</v>
      </c>
      <c r="C14" s="49">
        <v>450</v>
      </c>
      <c r="D14" s="49"/>
      <c r="E14" s="49">
        <v>450</v>
      </c>
      <c r="F14" s="50" t="s">
        <v>60</v>
      </c>
      <c r="G14" s="49">
        <f>SUM(G15:G17)</f>
        <v>450</v>
      </c>
      <c r="H14" s="49"/>
      <c r="I14" s="49">
        <v>450</v>
      </c>
      <c r="J14" s="49"/>
      <c r="K14" s="49"/>
    </row>
    <row r="15" s="38" customFormat="1" ht="20" customHeight="1" spans="1:11">
      <c r="A15" s="47">
        <v>11</v>
      </c>
      <c r="B15" s="49"/>
      <c r="C15" s="49"/>
      <c r="D15" s="49"/>
      <c r="E15" s="49"/>
      <c r="F15" s="49" t="s">
        <v>61</v>
      </c>
      <c r="G15" s="49">
        <f>C14-135</f>
        <v>315</v>
      </c>
      <c r="H15" s="49"/>
      <c r="I15" s="49">
        <v>315</v>
      </c>
      <c r="J15" s="49"/>
      <c r="K15" s="49"/>
    </row>
    <row r="16" s="38" customFormat="1" ht="20" customHeight="1" spans="1:11">
      <c r="A16" s="47">
        <v>12</v>
      </c>
      <c r="B16" s="49"/>
      <c r="C16" s="49"/>
      <c r="D16" s="49"/>
      <c r="E16" s="49"/>
      <c r="F16" s="49" t="s">
        <v>62</v>
      </c>
      <c r="G16" s="49"/>
      <c r="H16" s="49"/>
      <c r="I16" s="49"/>
      <c r="J16" s="49"/>
      <c r="K16" s="49"/>
    </row>
    <row r="17" s="38" customFormat="1" ht="20" customHeight="1" spans="1:11">
      <c r="A17" s="47">
        <v>13</v>
      </c>
      <c r="B17" s="49"/>
      <c r="C17" s="49"/>
      <c r="D17" s="49"/>
      <c r="E17" s="49"/>
      <c r="F17" s="49" t="s">
        <v>63</v>
      </c>
      <c r="G17" s="49">
        <f>C14*0.3</f>
        <v>135</v>
      </c>
      <c r="H17" s="49"/>
      <c r="I17" s="49">
        <v>135</v>
      </c>
      <c r="J17" s="49"/>
      <c r="K17" s="49"/>
    </row>
    <row r="18" s="38" customFormat="1" ht="20" customHeight="1" spans="1:11">
      <c r="A18" s="47">
        <v>14</v>
      </c>
      <c r="B18" s="49"/>
      <c r="C18" s="49"/>
      <c r="D18" s="49"/>
      <c r="E18" s="49"/>
      <c r="F18" s="49" t="s">
        <v>64</v>
      </c>
      <c r="G18" s="49"/>
      <c r="H18" s="49"/>
      <c r="I18" s="49"/>
      <c r="J18" s="48"/>
      <c r="K18" s="49"/>
    </row>
    <row r="19" s="38" customFormat="1" ht="20" customHeight="1" spans="1:11">
      <c r="A19" s="47">
        <v>15</v>
      </c>
      <c r="B19" s="49" t="s">
        <v>65</v>
      </c>
      <c r="C19" s="49">
        <v>200</v>
      </c>
      <c r="D19" s="49"/>
      <c r="E19" s="49">
        <v>200</v>
      </c>
      <c r="F19" s="49" t="s">
        <v>66</v>
      </c>
      <c r="G19" s="49">
        <f>SUM(G20:G22)</f>
        <v>200</v>
      </c>
      <c r="H19" s="49"/>
      <c r="I19" s="49">
        <v>200</v>
      </c>
      <c r="J19" s="49"/>
      <c r="K19" s="50"/>
    </row>
    <row r="20" s="38" customFormat="1" ht="20" customHeight="1" spans="1:11">
      <c r="A20" s="47">
        <v>16</v>
      </c>
      <c r="B20" s="49"/>
      <c r="C20" s="49"/>
      <c r="D20" s="51"/>
      <c r="E20" s="49"/>
      <c r="F20" s="50" t="s">
        <v>67</v>
      </c>
      <c r="G20" s="49">
        <v>190</v>
      </c>
      <c r="H20" s="49"/>
      <c r="I20" s="49">
        <v>190</v>
      </c>
      <c r="J20" s="49"/>
      <c r="K20" s="49"/>
    </row>
    <row r="21" s="38" customFormat="1" ht="20" customHeight="1" spans="1:11">
      <c r="A21" s="47">
        <v>17</v>
      </c>
      <c r="B21" s="49"/>
      <c r="C21" s="49"/>
      <c r="D21" s="51"/>
      <c r="E21" s="49"/>
      <c r="F21" s="50" t="s">
        <v>68</v>
      </c>
      <c r="G21" s="49">
        <v>10</v>
      </c>
      <c r="H21" s="49"/>
      <c r="I21" s="49">
        <v>10</v>
      </c>
      <c r="J21" s="49"/>
      <c r="K21" s="49"/>
    </row>
    <row r="22" s="38" customFormat="1" ht="20" customHeight="1" spans="1:11">
      <c r="A22" s="47">
        <v>18</v>
      </c>
      <c r="B22" s="49"/>
      <c r="C22" s="49"/>
      <c r="D22" s="49"/>
      <c r="E22" s="49"/>
      <c r="F22" s="50" t="s">
        <v>69</v>
      </c>
      <c r="G22" s="49"/>
      <c r="H22" s="49"/>
      <c r="I22" s="49"/>
      <c r="J22" s="49"/>
      <c r="K22" s="49"/>
    </row>
    <row r="23" s="38" customFormat="1" ht="20" customHeight="1" spans="1:11">
      <c r="A23" s="47">
        <v>19</v>
      </c>
      <c r="B23" s="48" t="s">
        <v>70</v>
      </c>
      <c r="C23" s="49"/>
      <c r="D23" s="49">
        <v>5553</v>
      </c>
      <c r="E23" s="49">
        <f>C23+D23</f>
        <v>5553</v>
      </c>
      <c r="F23" s="48" t="s">
        <v>71</v>
      </c>
      <c r="G23" s="49"/>
      <c r="H23" s="49">
        <v>5553</v>
      </c>
      <c r="I23" s="49">
        <f>G23+H23</f>
        <v>5553</v>
      </c>
      <c r="J23" s="49"/>
      <c r="K23" s="49"/>
    </row>
    <row r="24" s="38" customFormat="1" ht="20" customHeight="1" spans="1:11">
      <c r="A24" s="47">
        <v>20</v>
      </c>
      <c r="B24" s="48" t="s">
        <v>72</v>
      </c>
      <c r="C24" s="49"/>
      <c r="D24" s="49">
        <v>45100</v>
      </c>
      <c r="E24" s="49">
        <f>C24+D24</f>
        <v>45100</v>
      </c>
      <c r="F24" s="48" t="s">
        <v>73</v>
      </c>
      <c r="G24" s="49"/>
      <c r="H24" s="49">
        <v>45100</v>
      </c>
      <c r="I24" s="49">
        <f>G24+H24</f>
        <v>45100</v>
      </c>
      <c r="J24" s="49"/>
      <c r="K24" s="49"/>
    </row>
    <row r="25" s="38" customFormat="1" ht="20" customHeight="1" spans="1:11">
      <c r="A25" s="47">
        <v>21</v>
      </c>
      <c r="B25" s="48" t="s">
        <v>21</v>
      </c>
      <c r="C25" s="49"/>
      <c r="D25" s="49">
        <v>1878</v>
      </c>
      <c r="E25" s="49">
        <f>C25+D25</f>
        <v>1878</v>
      </c>
      <c r="F25" s="48" t="s">
        <v>74</v>
      </c>
      <c r="G25" s="49"/>
      <c r="H25" s="49">
        <v>7011</v>
      </c>
      <c r="I25" s="49">
        <f>G25+H25</f>
        <v>7011</v>
      </c>
      <c r="J25" s="49"/>
      <c r="K25" s="49"/>
    </row>
    <row r="26" s="38" customFormat="1" ht="20" customHeight="1" spans="1:11">
      <c r="A26" s="47">
        <v>22</v>
      </c>
      <c r="B26" s="48" t="s">
        <v>28</v>
      </c>
      <c r="C26" s="49"/>
      <c r="D26" s="49">
        <v>5133</v>
      </c>
      <c r="E26" s="49">
        <f>C26+D26</f>
        <v>5133</v>
      </c>
      <c r="F26" s="48"/>
      <c r="G26" s="49"/>
      <c r="H26" s="49"/>
      <c r="I26" s="49"/>
      <c r="J26" s="49"/>
      <c r="K26" s="49"/>
    </row>
  </sheetData>
  <mergeCells count="6">
    <mergeCell ref="A2:K2"/>
    <mergeCell ref="J3:K3"/>
    <mergeCell ref="B4:E4"/>
    <mergeCell ref="F4:I4"/>
    <mergeCell ref="J4:J5"/>
    <mergeCell ref="K4:K5"/>
  </mergeCells>
  <printOptions horizontalCentered="1"/>
  <pageMargins left="0.357638888888889" right="0.357638888888889" top="0.802777777777778" bottom="0.802777777777778" header="0.5" footer="0.5"/>
  <pageSetup paperSize="9" scale="81" orientation="landscape" horizontalDpi="600"/>
  <headerFooter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9" sqref="D9"/>
    </sheetView>
  </sheetViews>
  <sheetFormatPr defaultColWidth="9" defaultRowHeight="13.5" outlineLevelCol="5"/>
  <cols>
    <col min="1" max="1" width="5.75" customWidth="1"/>
    <col min="3" max="3" width="23.875" customWidth="1"/>
    <col min="4" max="4" width="52.375" customWidth="1"/>
    <col min="5" max="5" width="14.75" customWidth="1"/>
    <col min="6" max="6" width="28.375" customWidth="1"/>
  </cols>
  <sheetData>
    <row r="1" spans="1:1">
      <c r="A1" s="24" t="s">
        <v>75</v>
      </c>
    </row>
    <row r="2" ht="18.75" spans="1:5">
      <c r="A2" s="31" t="s">
        <v>76</v>
      </c>
      <c r="B2" s="31"/>
      <c r="C2" s="31"/>
      <c r="D2" s="31"/>
      <c r="E2" s="31"/>
    </row>
    <row r="3" spans="1:5">
      <c r="A3" s="32" t="s">
        <v>77</v>
      </c>
      <c r="B3" s="32"/>
      <c r="C3" s="32"/>
      <c r="D3" s="32"/>
      <c r="E3" s="32" t="s">
        <v>2</v>
      </c>
    </row>
    <row r="4" ht="33" customHeight="1" spans="1:6">
      <c r="A4" s="33" t="s">
        <v>5</v>
      </c>
      <c r="B4" s="33" t="s">
        <v>78</v>
      </c>
      <c r="C4" s="33" t="s">
        <v>44</v>
      </c>
      <c r="D4" s="33" t="s">
        <v>79</v>
      </c>
      <c r="E4" s="33" t="s">
        <v>80</v>
      </c>
      <c r="F4" s="33" t="s">
        <v>81</v>
      </c>
    </row>
    <row r="5" ht="29" customHeight="1" spans="1:6">
      <c r="A5" s="33">
        <v>1</v>
      </c>
      <c r="B5" s="33"/>
      <c r="C5" s="33"/>
      <c r="D5" s="33" t="s">
        <v>82</v>
      </c>
      <c r="E5" s="33">
        <f>SUM(E6:E15)</f>
        <v>14100.13</v>
      </c>
      <c r="F5" s="33"/>
    </row>
    <row r="6" ht="29" customHeight="1" spans="1:6">
      <c r="A6" s="33">
        <v>2</v>
      </c>
      <c r="B6" s="4"/>
      <c r="C6" s="4"/>
      <c r="D6" s="34" t="s">
        <v>83</v>
      </c>
      <c r="E6" s="33">
        <v>11428</v>
      </c>
      <c r="F6" s="35" t="s">
        <v>84</v>
      </c>
    </row>
    <row r="7" ht="29" customHeight="1" spans="1:6">
      <c r="A7" s="33">
        <v>3</v>
      </c>
      <c r="B7" s="34">
        <v>2170302</v>
      </c>
      <c r="C7" s="34" t="s">
        <v>85</v>
      </c>
      <c r="D7" s="34" t="s">
        <v>86</v>
      </c>
      <c r="E7" s="36">
        <v>5.63</v>
      </c>
      <c r="F7" s="4"/>
    </row>
    <row r="8" ht="29" customHeight="1" spans="1:6">
      <c r="A8" s="33">
        <v>4</v>
      </c>
      <c r="B8" s="34">
        <v>2101399</v>
      </c>
      <c r="C8" s="34" t="s">
        <v>87</v>
      </c>
      <c r="D8" s="34" t="s">
        <v>88</v>
      </c>
      <c r="E8" s="33">
        <v>79</v>
      </c>
      <c r="F8" s="4"/>
    </row>
    <row r="9" ht="29" customHeight="1" spans="1:6">
      <c r="A9" s="33">
        <v>5</v>
      </c>
      <c r="B9" s="34">
        <v>2082602</v>
      </c>
      <c r="C9" s="34" t="s">
        <v>89</v>
      </c>
      <c r="D9" s="34" t="s">
        <v>90</v>
      </c>
      <c r="E9" s="33">
        <v>205.3</v>
      </c>
      <c r="F9" s="4"/>
    </row>
    <row r="10" ht="29" customHeight="1" spans="1:6">
      <c r="A10" s="33">
        <v>6</v>
      </c>
      <c r="B10" s="34">
        <v>2100410</v>
      </c>
      <c r="C10" s="34" t="s">
        <v>91</v>
      </c>
      <c r="D10" s="34" t="s">
        <v>92</v>
      </c>
      <c r="E10" s="33">
        <v>756</v>
      </c>
      <c r="F10" s="4"/>
    </row>
    <row r="11" s="17" customFormat="1" ht="29" customHeight="1" spans="1:6">
      <c r="A11" s="37">
        <v>7</v>
      </c>
      <c r="B11" s="34">
        <v>2100410</v>
      </c>
      <c r="C11" s="34" t="s">
        <v>91</v>
      </c>
      <c r="D11" s="34" t="s">
        <v>93</v>
      </c>
      <c r="E11" s="37">
        <v>88.2</v>
      </c>
      <c r="F11" s="18"/>
    </row>
    <row r="12" ht="29" customHeight="1" spans="1:6">
      <c r="A12" s="33">
        <v>8</v>
      </c>
      <c r="B12" s="34">
        <v>2081001</v>
      </c>
      <c r="C12" s="34" t="s">
        <v>94</v>
      </c>
      <c r="D12" s="34" t="s">
        <v>95</v>
      </c>
      <c r="E12" s="33">
        <v>333</v>
      </c>
      <c r="F12" s="4"/>
    </row>
    <row r="13" ht="29" customHeight="1" spans="1:6">
      <c r="A13" s="33">
        <v>9</v>
      </c>
      <c r="B13" s="34">
        <v>208</v>
      </c>
      <c r="C13" s="34" t="s">
        <v>94</v>
      </c>
      <c r="D13" s="34" t="s">
        <v>95</v>
      </c>
      <c r="E13" s="33">
        <v>109</v>
      </c>
      <c r="F13" s="4"/>
    </row>
    <row r="14" ht="29" customHeight="1" spans="1:6">
      <c r="A14" s="33">
        <v>10</v>
      </c>
      <c r="B14" s="34">
        <v>2100499</v>
      </c>
      <c r="C14" s="34" t="s">
        <v>96</v>
      </c>
      <c r="D14" s="34" t="s">
        <v>97</v>
      </c>
      <c r="E14" s="33">
        <v>592</v>
      </c>
      <c r="F14" s="4"/>
    </row>
    <row r="15" ht="29" customHeight="1" spans="1:6">
      <c r="A15" s="33">
        <v>11</v>
      </c>
      <c r="B15" s="34">
        <v>2220511</v>
      </c>
      <c r="C15" s="34" t="s">
        <v>98</v>
      </c>
      <c r="D15" s="34" t="s">
        <v>99</v>
      </c>
      <c r="E15" s="33">
        <v>504</v>
      </c>
      <c r="F15" s="4"/>
    </row>
    <row r="18" spans="2:2">
      <c r="B18" s="24"/>
    </row>
  </sheetData>
  <mergeCells count="1">
    <mergeCell ref="A2:E2"/>
  </mergeCells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"/>
    </sheetView>
  </sheetViews>
  <sheetFormatPr defaultColWidth="9" defaultRowHeight="13.5" outlineLevelCol="4"/>
  <cols>
    <col min="1" max="1" width="8" customWidth="1"/>
    <col min="2" max="2" width="24.5" customWidth="1"/>
    <col min="3" max="3" width="42.5" customWidth="1"/>
    <col min="4" max="4" width="14.875" customWidth="1"/>
    <col min="5" max="5" width="19.25" customWidth="1"/>
  </cols>
  <sheetData>
    <row r="1" spans="1:1">
      <c r="A1" s="24" t="s">
        <v>100</v>
      </c>
    </row>
    <row r="2" ht="33" customHeight="1" spans="1:5">
      <c r="A2" s="2" t="s">
        <v>101</v>
      </c>
      <c r="B2" s="2"/>
      <c r="C2" s="2"/>
      <c r="D2" s="2"/>
      <c r="E2" s="2"/>
    </row>
    <row r="3" ht="18" customHeight="1" spans="5:5">
      <c r="E3" t="s">
        <v>2</v>
      </c>
    </row>
    <row r="4" ht="25" customHeight="1" spans="1:5">
      <c r="A4" s="3" t="s">
        <v>5</v>
      </c>
      <c r="B4" s="3" t="s">
        <v>102</v>
      </c>
      <c r="C4" s="3" t="s">
        <v>103</v>
      </c>
      <c r="D4" s="3" t="s">
        <v>104</v>
      </c>
      <c r="E4" s="3" t="s">
        <v>81</v>
      </c>
    </row>
    <row r="5" ht="25" customHeight="1" spans="1:5">
      <c r="A5" s="3">
        <v>1</v>
      </c>
      <c r="B5" s="4"/>
      <c r="C5" s="5" t="s">
        <v>82</v>
      </c>
      <c r="D5" s="5">
        <f>SUM(D6:D16)</f>
        <v>8000</v>
      </c>
      <c r="E5" s="4"/>
    </row>
    <row r="6" ht="25" customHeight="1" spans="1:5">
      <c r="A6" s="3">
        <v>2</v>
      </c>
      <c r="B6" s="25" t="s">
        <v>105</v>
      </c>
      <c r="C6" s="25" t="s">
        <v>106</v>
      </c>
      <c r="D6" s="3">
        <v>200</v>
      </c>
      <c r="E6" s="4"/>
    </row>
    <row r="7" ht="25" customHeight="1" spans="1:5">
      <c r="A7" s="3">
        <v>3</v>
      </c>
      <c r="B7" s="25" t="s">
        <v>105</v>
      </c>
      <c r="C7" s="25" t="s">
        <v>107</v>
      </c>
      <c r="D7" s="3">
        <v>1300</v>
      </c>
      <c r="E7" s="4"/>
    </row>
    <row r="8" ht="25" customHeight="1" spans="1:5">
      <c r="A8" s="3">
        <v>4</v>
      </c>
      <c r="B8" s="25" t="s">
        <v>105</v>
      </c>
      <c r="C8" s="25" t="s">
        <v>108</v>
      </c>
      <c r="D8" s="3">
        <v>300</v>
      </c>
      <c r="E8" s="4"/>
    </row>
    <row r="9" ht="25" customHeight="1" spans="1:5">
      <c r="A9" s="3">
        <v>5</v>
      </c>
      <c r="B9" s="26" t="s">
        <v>109</v>
      </c>
      <c r="C9" s="26" t="s">
        <v>110</v>
      </c>
      <c r="D9" s="3">
        <v>400</v>
      </c>
      <c r="E9" s="4"/>
    </row>
    <row r="10" ht="25" customHeight="1" spans="1:5">
      <c r="A10" s="3">
        <v>6</v>
      </c>
      <c r="B10" s="26" t="s">
        <v>109</v>
      </c>
      <c r="C10" s="26" t="s">
        <v>111</v>
      </c>
      <c r="D10" s="3">
        <v>400</v>
      </c>
      <c r="E10" s="4"/>
    </row>
    <row r="11" ht="25" customHeight="1" spans="1:5">
      <c r="A11" s="3">
        <v>7</v>
      </c>
      <c r="B11" s="27" t="s">
        <v>112</v>
      </c>
      <c r="C11" s="27" t="s">
        <v>113</v>
      </c>
      <c r="D11" s="3">
        <v>30</v>
      </c>
      <c r="E11" s="4"/>
    </row>
    <row r="12" ht="25" customHeight="1" spans="1:5">
      <c r="A12" s="3">
        <v>8</v>
      </c>
      <c r="B12" s="27" t="s">
        <v>112</v>
      </c>
      <c r="C12" s="28" t="s">
        <v>114</v>
      </c>
      <c r="D12" s="3">
        <v>200</v>
      </c>
      <c r="E12" s="4"/>
    </row>
    <row r="13" ht="25" customHeight="1" spans="1:5">
      <c r="A13" s="3">
        <v>9</v>
      </c>
      <c r="B13" s="27" t="s">
        <v>112</v>
      </c>
      <c r="C13" s="29" t="s">
        <v>115</v>
      </c>
      <c r="D13" s="3">
        <v>170</v>
      </c>
      <c r="E13" s="4"/>
    </row>
    <row r="14" ht="25" customHeight="1" spans="1:5">
      <c r="A14" s="3">
        <v>10</v>
      </c>
      <c r="B14" s="30" t="s">
        <v>116</v>
      </c>
      <c r="C14" s="28" t="s">
        <v>117</v>
      </c>
      <c r="D14" s="3">
        <v>1100</v>
      </c>
      <c r="E14" s="4"/>
    </row>
    <row r="15" ht="25" customHeight="1" spans="1:5">
      <c r="A15" s="3">
        <v>11</v>
      </c>
      <c r="B15" s="30" t="s">
        <v>118</v>
      </c>
      <c r="C15" s="28" t="s">
        <v>119</v>
      </c>
      <c r="D15" s="3">
        <v>2000</v>
      </c>
      <c r="E15" s="4"/>
    </row>
    <row r="16" ht="25" customHeight="1" spans="1:5">
      <c r="A16" s="3">
        <v>12</v>
      </c>
      <c r="B16" s="30" t="s">
        <v>120</v>
      </c>
      <c r="C16" s="28" t="s">
        <v>121</v>
      </c>
      <c r="D16" s="3">
        <v>1900</v>
      </c>
      <c r="E16" s="4"/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11" sqref="G11"/>
    </sheetView>
  </sheetViews>
  <sheetFormatPr defaultColWidth="9" defaultRowHeight="13.5" outlineLevelCol="4"/>
  <cols>
    <col min="1" max="1" width="8" style="14" customWidth="1"/>
    <col min="2" max="2" width="27.25" style="14" customWidth="1"/>
    <col min="3" max="3" width="40.75" style="14" customWidth="1"/>
    <col min="4" max="4" width="14.875" style="14" customWidth="1"/>
    <col min="5" max="5" width="19.25" style="14" customWidth="1"/>
    <col min="6" max="16384" width="9" style="14"/>
  </cols>
  <sheetData>
    <row r="1" spans="1:1">
      <c r="A1" s="15" t="s">
        <v>122</v>
      </c>
    </row>
    <row r="2" ht="33" customHeight="1" spans="1:5">
      <c r="A2" s="16" t="s">
        <v>123</v>
      </c>
      <c r="B2" s="16"/>
      <c r="C2" s="16"/>
      <c r="D2" s="16"/>
      <c r="E2" s="16"/>
    </row>
    <row r="3" ht="18" customHeight="1" spans="5:5">
      <c r="E3" s="17" t="s">
        <v>2</v>
      </c>
    </row>
    <row r="4" ht="33" customHeight="1" spans="1:5">
      <c r="A4" s="18" t="s">
        <v>5</v>
      </c>
      <c r="B4" s="18" t="s">
        <v>102</v>
      </c>
      <c r="C4" s="18" t="s">
        <v>103</v>
      </c>
      <c r="D4" s="18" t="s">
        <v>104</v>
      </c>
      <c r="E4" s="18" t="s">
        <v>81</v>
      </c>
    </row>
    <row r="5" ht="33" customHeight="1" spans="1:5">
      <c r="A5" s="19">
        <v>1</v>
      </c>
      <c r="B5" s="20"/>
      <c r="C5" s="21" t="s">
        <v>82</v>
      </c>
      <c r="D5" s="21">
        <f>SUM(D6:D11)</f>
        <v>45100</v>
      </c>
      <c r="E5" s="20"/>
    </row>
    <row r="6" ht="33" customHeight="1" spans="1:5">
      <c r="A6" s="19">
        <v>2</v>
      </c>
      <c r="B6" s="22" t="s">
        <v>124</v>
      </c>
      <c r="C6" s="22" t="s">
        <v>125</v>
      </c>
      <c r="D6" s="19">
        <v>8100</v>
      </c>
      <c r="E6" s="20"/>
    </row>
    <row r="7" ht="33" customHeight="1" spans="1:5">
      <c r="A7" s="19">
        <v>3</v>
      </c>
      <c r="B7" s="22" t="s">
        <v>126</v>
      </c>
      <c r="C7" s="22" t="s">
        <v>127</v>
      </c>
      <c r="D7" s="23">
        <v>5600</v>
      </c>
      <c r="E7" s="20"/>
    </row>
    <row r="8" ht="33" customHeight="1" spans="1:5">
      <c r="A8" s="19">
        <v>4</v>
      </c>
      <c r="B8" s="22" t="s">
        <v>126</v>
      </c>
      <c r="C8" s="22" t="s">
        <v>128</v>
      </c>
      <c r="D8" s="19">
        <v>12300</v>
      </c>
      <c r="E8" s="20"/>
    </row>
    <row r="9" ht="33" customHeight="1" spans="1:5">
      <c r="A9" s="19">
        <v>5</v>
      </c>
      <c r="B9" s="22" t="s">
        <v>126</v>
      </c>
      <c r="C9" s="22" t="s">
        <v>129</v>
      </c>
      <c r="D9" s="19">
        <v>5000</v>
      </c>
      <c r="E9" s="20"/>
    </row>
    <row r="10" ht="33" customHeight="1" spans="1:5">
      <c r="A10" s="19">
        <v>6</v>
      </c>
      <c r="B10" s="22" t="s">
        <v>109</v>
      </c>
      <c r="C10" s="22" t="s">
        <v>130</v>
      </c>
      <c r="D10" s="23">
        <v>400</v>
      </c>
      <c r="E10" s="20"/>
    </row>
    <row r="11" ht="33" customHeight="1" spans="1:5">
      <c r="A11" s="19">
        <v>7</v>
      </c>
      <c r="B11" s="22" t="s">
        <v>131</v>
      </c>
      <c r="C11" s="22" t="s">
        <v>132</v>
      </c>
      <c r="D11" s="19">
        <v>13700</v>
      </c>
      <c r="E11" s="20"/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Normal="100" zoomScaleSheetLayoutView="100" topLeftCell="A4" workbookViewId="0">
      <selection activeCell="C12" sqref="C12"/>
    </sheetView>
  </sheetViews>
  <sheetFormatPr defaultColWidth="9" defaultRowHeight="13.5" outlineLevelCol="4"/>
  <cols>
    <col min="1" max="1" width="8" customWidth="1"/>
    <col min="2" max="2" width="30.75" customWidth="1"/>
    <col min="3" max="3" width="37.875" customWidth="1"/>
    <col min="4" max="4" width="14.875" customWidth="1"/>
    <col min="5" max="5" width="19.25" customWidth="1"/>
  </cols>
  <sheetData>
    <row r="1" spans="1:1">
      <c r="A1" s="1" t="s">
        <v>133</v>
      </c>
    </row>
    <row r="2" ht="33" customHeight="1" spans="1:5">
      <c r="A2" s="2" t="s">
        <v>134</v>
      </c>
      <c r="B2" s="2"/>
      <c r="C2" s="2"/>
      <c r="D2" s="2"/>
      <c r="E2" s="2"/>
    </row>
    <row r="3" ht="18" customHeight="1" spans="5:5">
      <c r="E3" t="s">
        <v>2</v>
      </c>
    </row>
    <row r="4" ht="25" customHeight="1" spans="1:5">
      <c r="A4" s="3" t="s">
        <v>5</v>
      </c>
      <c r="B4" s="3" t="s">
        <v>102</v>
      </c>
      <c r="C4" s="3" t="s">
        <v>103</v>
      </c>
      <c r="D4" s="3" t="s">
        <v>104</v>
      </c>
      <c r="E4" s="3" t="s">
        <v>81</v>
      </c>
    </row>
    <row r="5" ht="25" customHeight="1" spans="1:5">
      <c r="A5" s="3">
        <v>1</v>
      </c>
      <c r="B5" s="4"/>
      <c r="C5" s="5" t="s">
        <v>82</v>
      </c>
      <c r="D5" s="5">
        <f>D6+D18</f>
        <v>5553.03</v>
      </c>
      <c r="E5" s="4"/>
    </row>
    <row r="6" ht="25" customHeight="1" spans="1:5">
      <c r="A6" s="3">
        <v>2</v>
      </c>
      <c r="B6" s="4"/>
      <c r="C6" s="6" t="s">
        <v>135</v>
      </c>
      <c r="D6" s="5">
        <f>D7+D10</f>
        <v>1430.03</v>
      </c>
      <c r="E6" s="4"/>
    </row>
    <row r="7" ht="25" customHeight="1" spans="1:5">
      <c r="A7" s="3">
        <v>3</v>
      </c>
      <c r="B7" s="4"/>
      <c r="C7" s="7" t="s">
        <v>136</v>
      </c>
      <c r="D7" s="5">
        <f>SUM(D8:D9)</f>
        <v>600</v>
      </c>
      <c r="E7" s="4"/>
    </row>
    <row r="8" ht="25" customHeight="1" spans="1:5">
      <c r="A8" s="3">
        <v>4</v>
      </c>
      <c r="B8" s="8" t="s">
        <v>137</v>
      </c>
      <c r="C8" s="9" t="s">
        <v>138</v>
      </c>
      <c r="D8" s="10">
        <v>200</v>
      </c>
      <c r="E8" s="4"/>
    </row>
    <row r="9" ht="25" customHeight="1" spans="1:5">
      <c r="A9" s="3">
        <v>5</v>
      </c>
      <c r="B9" s="8" t="s">
        <v>137</v>
      </c>
      <c r="C9" s="9" t="s">
        <v>139</v>
      </c>
      <c r="D9" s="10">
        <v>400</v>
      </c>
      <c r="E9" s="4"/>
    </row>
    <row r="10" ht="31" customHeight="1" spans="1:5">
      <c r="A10" s="3">
        <v>6</v>
      </c>
      <c r="B10" s="8"/>
      <c r="C10" s="11" t="s">
        <v>140</v>
      </c>
      <c r="D10" s="12">
        <f>SUM(D11:D17)</f>
        <v>830.03</v>
      </c>
      <c r="E10" s="4"/>
    </row>
    <row r="11" ht="25" customHeight="1" spans="1:5">
      <c r="A11" s="3">
        <v>7</v>
      </c>
      <c r="B11" s="8" t="s">
        <v>141</v>
      </c>
      <c r="C11" s="9" t="s">
        <v>142</v>
      </c>
      <c r="D11" s="13">
        <v>123</v>
      </c>
      <c r="E11" s="4"/>
    </row>
    <row r="12" ht="25" customHeight="1" spans="1:5">
      <c r="A12" s="3">
        <v>8</v>
      </c>
      <c r="B12" s="8" t="s">
        <v>143</v>
      </c>
      <c r="C12" s="9" t="s">
        <v>142</v>
      </c>
      <c r="D12" s="13">
        <v>154</v>
      </c>
      <c r="E12" s="4"/>
    </row>
    <row r="13" ht="25" customHeight="1" spans="1:5">
      <c r="A13" s="3">
        <v>9</v>
      </c>
      <c r="B13" s="8" t="s">
        <v>144</v>
      </c>
      <c r="C13" s="9" t="s">
        <v>145</v>
      </c>
      <c r="D13" s="13">
        <v>350</v>
      </c>
      <c r="E13" s="4"/>
    </row>
    <row r="14" ht="25" customHeight="1" spans="1:5">
      <c r="A14" s="3">
        <v>10</v>
      </c>
      <c r="B14" s="8" t="s">
        <v>146</v>
      </c>
      <c r="C14" s="9" t="s">
        <v>147</v>
      </c>
      <c r="D14" s="13">
        <v>100</v>
      </c>
      <c r="E14" s="4"/>
    </row>
    <row r="15" ht="25" customHeight="1" spans="1:5">
      <c r="A15" s="3">
        <v>11</v>
      </c>
      <c r="B15" s="8" t="s">
        <v>148</v>
      </c>
      <c r="C15" s="9" t="s">
        <v>149</v>
      </c>
      <c r="D15" s="13">
        <v>50</v>
      </c>
      <c r="E15" s="4"/>
    </row>
    <row r="16" ht="25" customHeight="1" spans="1:5">
      <c r="A16" s="3">
        <v>12</v>
      </c>
      <c r="B16" s="8" t="s">
        <v>150</v>
      </c>
      <c r="C16" s="9" t="s">
        <v>151</v>
      </c>
      <c r="D16" s="13">
        <v>42</v>
      </c>
      <c r="E16" s="4"/>
    </row>
    <row r="17" ht="25" customHeight="1" spans="1:5">
      <c r="A17" s="3">
        <v>13</v>
      </c>
      <c r="B17" s="8" t="s">
        <v>152</v>
      </c>
      <c r="C17" s="9" t="s">
        <v>153</v>
      </c>
      <c r="D17" s="10">
        <v>11.03</v>
      </c>
      <c r="E17" s="4"/>
    </row>
    <row r="18" ht="25" customHeight="1" spans="1:5">
      <c r="A18" s="3">
        <v>14</v>
      </c>
      <c r="B18" s="8"/>
      <c r="C18" s="6" t="s">
        <v>154</v>
      </c>
      <c r="D18" s="12">
        <f>SUM(D19:D20)</f>
        <v>4123</v>
      </c>
      <c r="E18" s="4"/>
    </row>
    <row r="19" ht="25" customHeight="1" spans="1:5">
      <c r="A19" s="3">
        <v>15</v>
      </c>
      <c r="B19" s="8" t="s">
        <v>155</v>
      </c>
      <c r="C19" s="9" t="s">
        <v>156</v>
      </c>
      <c r="D19" s="10">
        <v>2123</v>
      </c>
      <c r="E19" s="4"/>
    </row>
    <row r="20" ht="25" customHeight="1" spans="1:5">
      <c r="A20" s="3">
        <v>16</v>
      </c>
      <c r="B20" s="8" t="s">
        <v>157</v>
      </c>
      <c r="C20" s="9" t="s">
        <v>158</v>
      </c>
      <c r="D20" s="10">
        <v>2000</v>
      </c>
      <c r="E20" s="4"/>
    </row>
  </sheetData>
  <mergeCells count="1">
    <mergeCell ref="A2:E2"/>
  </mergeCells>
  <printOptions horizontalCentered="1"/>
  <pageMargins left="0.357638888888889" right="0.357638888888889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一般公共预算调整总表</vt:lpstr>
      <vt:lpstr>基金预算调整总表</vt:lpstr>
      <vt:lpstr>特殊转移支付</vt:lpstr>
      <vt:lpstr>新增一般债券安排表</vt:lpstr>
      <vt:lpstr>新增专项债券安排表</vt:lpstr>
      <vt:lpstr>抗疫特别国债安排表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点点星星</cp:lastModifiedBy>
  <dcterms:created xsi:type="dcterms:W3CDTF">2020-10-02T03:32:00Z</dcterms:created>
  <dcterms:modified xsi:type="dcterms:W3CDTF">2020-12-24T05:14:45Z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